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/>
  </bookViews>
  <sheets>
    <sheet name="проект ФінПлану деталізований 1" sheetId="3" r:id="rId1"/>
  </sheets>
  <definedNames>
    <definedName name="_xlnm.Print_Area" localSheetId="0">'проект ФінПлану деталізований 1'!$A$1:$L$233</definedName>
  </definedNames>
  <calcPr calcId="152511"/>
</workbook>
</file>

<file path=xl/calcChain.xml><?xml version="1.0" encoding="utf-8"?>
<calcChain xmlns="http://schemas.openxmlformats.org/spreadsheetml/2006/main">
  <c r="H50" i="3" l="1"/>
  <c r="I50" i="3"/>
  <c r="J50" i="3"/>
  <c r="G51" i="3"/>
  <c r="G50" i="3"/>
  <c r="I80" i="3"/>
  <c r="I81" i="3"/>
  <c r="I79" i="3"/>
  <c r="J80" i="3"/>
  <c r="J81" i="3"/>
  <c r="D37" i="3"/>
  <c r="D90" i="3"/>
  <c r="H51" i="3"/>
  <c r="F51" i="3"/>
  <c r="F201" i="3"/>
  <c r="F200" i="3"/>
  <c r="F217" i="3"/>
  <c r="F202" i="3"/>
  <c r="E202" i="3"/>
  <c r="E218" i="3"/>
  <c r="F203" i="3"/>
  <c r="E203" i="3"/>
  <c r="E219" i="3"/>
  <c r="F204" i="3"/>
  <c r="E204" i="3"/>
  <c r="E220" i="3"/>
  <c r="F205" i="3"/>
  <c r="E205" i="3"/>
  <c r="E221" i="3"/>
  <c r="F206" i="3"/>
  <c r="E206" i="3"/>
  <c r="E222" i="3"/>
  <c r="F207" i="3"/>
  <c r="F223" i="3"/>
  <c r="E168" i="3"/>
  <c r="F126" i="3"/>
  <c r="F127" i="3"/>
  <c r="I174" i="3"/>
  <c r="F149" i="3"/>
  <c r="H142" i="3"/>
  <c r="H47" i="3"/>
  <c r="H46" i="3"/>
  <c r="H35" i="3"/>
  <c r="H157" i="3"/>
  <c r="I142" i="3"/>
  <c r="I47" i="3"/>
  <c r="I46" i="3"/>
  <c r="J142" i="3"/>
  <c r="J47" i="3"/>
  <c r="J46" i="3"/>
  <c r="G142" i="3"/>
  <c r="G47" i="3"/>
  <c r="E142" i="3"/>
  <c r="D142" i="3"/>
  <c r="I51" i="3"/>
  <c r="J51" i="3"/>
  <c r="J116" i="3"/>
  <c r="I116" i="3"/>
  <c r="I108" i="3"/>
  <c r="H116" i="3"/>
  <c r="H108" i="3"/>
  <c r="G116" i="3"/>
  <c r="G108" i="3"/>
  <c r="F108" i="3"/>
  <c r="F88" i="3"/>
  <c r="F89" i="3"/>
  <c r="J125" i="3"/>
  <c r="I125" i="3"/>
  <c r="H125" i="3"/>
  <c r="G125" i="3"/>
  <c r="F125" i="3"/>
  <c r="E125" i="3"/>
  <c r="E108" i="3"/>
  <c r="D125" i="3"/>
  <c r="D108" i="3"/>
  <c r="F124" i="3"/>
  <c r="J123" i="3"/>
  <c r="J108" i="3"/>
  <c r="F123" i="3"/>
  <c r="I123" i="3"/>
  <c r="H123" i="3"/>
  <c r="G123" i="3"/>
  <c r="J82" i="3"/>
  <c r="H217" i="3"/>
  <c r="I217" i="3"/>
  <c r="J217" i="3"/>
  <c r="H218" i="3"/>
  <c r="I218" i="3"/>
  <c r="J218" i="3"/>
  <c r="H219" i="3"/>
  <c r="I219" i="3"/>
  <c r="J219" i="3"/>
  <c r="H220" i="3"/>
  <c r="I220" i="3"/>
  <c r="J220" i="3"/>
  <c r="H221" i="3"/>
  <c r="I221" i="3"/>
  <c r="J221" i="3"/>
  <c r="H222" i="3"/>
  <c r="I222" i="3"/>
  <c r="J222" i="3"/>
  <c r="H223" i="3"/>
  <c r="I223" i="3"/>
  <c r="J223" i="3"/>
  <c r="G219" i="3"/>
  <c r="G220" i="3"/>
  <c r="G221" i="3"/>
  <c r="G222" i="3"/>
  <c r="G223" i="3"/>
  <c r="G217" i="3"/>
  <c r="G218" i="3"/>
  <c r="D208" i="3"/>
  <c r="F171" i="3"/>
  <c r="F172" i="3"/>
  <c r="F173" i="3"/>
  <c r="D105" i="3"/>
  <c r="D116" i="3"/>
  <c r="E116" i="3"/>
  <c r="E90" i="3"/>
  <c r="E82" i="3"/>
  <c r="E105" i="3"/>
  <c r="E79" i="3"/>
  <c r="F210" i="3"/>
  <c r="H170" i="3"/>
  <c r="F170" i="3"/>
  <c r="I170" i="3"/>
  <c r="I168" i="3"/>
  <c r="I165" i="3"/>
  <c r="J170" i="3"/>
  <c r="G170" i="3"/>
  <c r="H174" i="3"/>
  <c r="J174" i="3"/>
  <c r="G174" i="3"/>
  <c r="F121" i="3"/>
  <c r="F120" i="3"/>
  <c r="F119" i="3"/>
  <c r="F118" i="3"/>
  <c r="F117" i="3"/>
  <c r="D150" i="3"/>
  <c r="D130" i="3"/>
  <c r="F148" i="3"/>
  <c r="H82" i="3"/>
  <c r="D51" i="3"/>
  <c r="D200" i="3"/>
  <c r="D168" i="3"/>
  <c r="D165" i="3"/>
  <c r="J37" i="3"/>
  <c r="J35" i="3"/>
  <c r="J157" i="3"/>
  <c r="I37" i="3"/>
  <c r="I35" i="3"/>
  <c r="I157" i="3"/>
  <c r="H37" i="3"/>
  <c r="G37" i="3"/>
  <c r="E37" i="3"/>
  <c r="E35" i="3"/>
  <c r="E157" i="3"/>
  <c r="J105" i="3"/>
  <c r="F107" i="3"/>
  <c r="F106" i="3"/>
  <c r="F43" i="3"/>
  <c r="F45" i="3"/>
  <c r="F44" i="3"/>
  <c r="F42" i="3"/>
  <c r="H105" i="3"/>
  <c r="F105" i="3"/>
  <c r="I105" i="3"/>
  <c r="G105" i="3"/>
  <c r="F144" i="3"/>
  <c r="G188" i="3"/>
  <c r="F188" i="3"/>
  <c r="G82" i="3"/>
  <c r="D188" i="3"/>
  <c r="G200" i="3"/>
  <c r="J200" i="3"/>
  <c r="J216" i="3"/>
  <c r="I200" i="3"/>
  <c r="F192" i="3"/>
  <c r="F60" i="3"/>
  <c r="F59" i="3"/>
  <c r="D217" i="3"/>
  <c r="D196" i="3"/>
  <c r="D193" i="3"/>
  <c r="E196" i="3"/>
  <c r="E193" i="3"/>
  <c r="G196" i="3"/>
  <c r="G193" i="3"/>
  <c r="F193" i="3"/>
  <c r="H196" i="3"/>
  <c r="H193" i="3"/>
  <c r="I196" i="3"/>
  <c r="F196" i="3"/>
  <c r="I193" i="3"/>
  <c r="J196" i="3"/>
  <c r="J193" i="3"/>
  <c r="F176" i="3"/>
  <c r="J224" i="3"/>
  <c r="I224" i="3"/>
  <c r="H224" i="3"/>
  <c r="G224" i="3"/>
  <c r="F224" i="3"/>
  <c r="E224" i="3"/>
  <c r="D224" i="3"/>
  <c r="D218" i="3"/>
  <c r="D219" i="3"/>
  <c r="D220" i="3"/>
  <c r="D221" i="3"/>
  <c r="D222" i="3"/>
  <c r="D223" i="3"/>
  <c r="J208" i="3"/>
  <c r="I208" i="3"/>
  <c r="I216" i="3"/>
  <c r="H208" i="3"/>
  <c r="H80" i="3"/>
  <c r="G208" i="3"/>
  <c r="G80" i="3"/>
  <c r="G216" i="3"/>
  <c r="F208" i="3"/>
  <c r="H200" i="3"/>
  <c r="H216" i="3"/>
  <c r="J188" i="3"/>
  <c r="I188" i="3"/>
  <c r="H188" i="3"/>
  <c r="J183" i="3"/>
  <c r="I183" i="3"/>
  <c r="H183" i="3"/>
  <c r="G183" i="3"/>
  <c r="F183" i="3"/>
  <c r="E183" i="3"/>
  <c r="D183" i="3"/>
  <c r="D177" i="3"/>
  <c r="J178" i="3"/>
  <c r="I178" i="3"/>
  <c r="I177" i="3"/>
  <c r="H178" i="3"/>
  <c r="H177" i="3"/>
  <c r="G178" i="3"/>
  <c r="G177" i="3"/>
  <c r="F177" i="3"/>
  <c r="E178" i="3"/>
  <c r="E177" i="3"/>
  <c r="D178" i="3"/>
  <c r="J160" i="3"/>
  <c r="I160" i="3"/>
  <c r="H160" i="3"/>
  <c r="G160" i="3"/>
  <c r="F160" i="3"/>
  <c r="E160" i="3"/>
  <c r="D160" i="3"/>
  <c r="E165" i="3"/>
  <c r="F41" i="3"/>
  <c r="F40" i="3"/>
  <c r="F39" i="3"/>
  <c r="F38" i="3"/>
  <c r="J150" i="3"/>
  <c r="I150" i="3"/>
  <c r="H150" i="3"/>
  <c r="G150" i="3"/>
  <c r="F150" i="3"/>
  <c r="E150" i="3"/>
  <c r="J131" i="3"/>
  <c r="I131" i="3"/>
  <c r="H131" i="3"/>
  <c r="H130" i="3"/>
  <c r="G131" i="3"/>
  <c r="F131" i="3"/>
  <c r="E131" i="3"/>
  <c r="E130" i="3"/>
  <c r="D131" i="3"/>
  <c r="J90" i="3"/>
  <c r="I90" i="3"/>
  <c r="H90" i="3"/>
  <c r="G90" i="3"/>
  <c r="F90" i="3"/>
  <c r="I82" i="3"/>
  <c r="H75" i="3"/>
  <c r="I75" i="3"/>
  <c r="J75" i="3"/>
  <c r="G75" i="3"/>
  <c r="F75" i="3"/>
  <c r="E75" i="3"/>
  <c r="E64" i="3"/>
  <c r="D75" i="3"/>
  <c r="D64" i="3"/>
  <c r="D63" i="3"/>
  <c r="D158" i="3"/>
  <c r="E46" i="3"/>
  <c r="D46" i="3"/>
  <c r="D35" i="3"/>
  <c r="D157" i="3"/>
  <c r="F231" i="3"/>
  <c r="F230" i="3"/>
  <c r="F229" i="3"/>
  <c r="F228" i="3"/>
  <c r="F227" i="3"/>
  <c r="F226" i="3"/>
  <c r="F225" i="3"/>
  <c r="F215" i="3"/>
  <c r="F214" i="3"/>
  <c r="F222" i="3"/>
  <c r="F213" i="3"/>
  <c r="F221" i="3"/>
  <c r="F212" i="3"/>
  <c r="F211" i="3"/>
  <c r="F219" i="3"/>
  <c r="F209" i="3"/>
  <c r="F199" i="3"/>
  <c r="F198" i="3"/>
  <c r="F197" i="3"/>
  <c r="F195" i="3"/>
  <c r="F194" i="3"/>
  <c r="F191" i="3"/>
  <c r="F190" i="3"/>
  <c r="F189" i="3"/>
  <c r="F187" i="3"/>
  <c r="F186" i="3"/>
  <c r="F185" i="3"/>
  <c r="F184" i="3"/>
  <c r="F182" i="3"/>
  <c r="F181" i="3"/>
  <c r="F180" i="3"/>
  <c r="F179" i="3"/>
  <c r="F175" i="3"/>
  <c r="F169" i="3"/>
  <c r="F167" i="3"/>
  <c r="F166" i="3"/>
  <c r="F164" i="3"/>
  <c r="F163" i="3"/>
  <c r="F162" i="3"/>
  <c r="F161" i="3"/>
  <c r="F156" i="3"/>
  <c r="F153" i="3"/>
  <c r="F152" i="3"/>
  <c r="F151" i="3"/>
  <c r="F147" i="3"/>
  <c r="F146" i="3"/>
  <c r="F145" i="3"/>
  <c r="F143" i="3"/>
  <c r="F141" i="3"/>
  <c r="F140" i="3"/>
  <c r="F139" i="3"/>
  <c r="F138" i="3"/>
  <c r="F137" i="3"/>
  <c r="F136" i="3"/>
  <c r="F135" i="3"/>
  <c r="F134" i="3"/>
  <c r="F133" i="3"/>
  <c r="F132" i="3"/>
  <c r="F122" i="3"/>
  <c r="F115" i="3"/>
  <c r="F114" i="3"/>
  <c r="F113" i="3"/>
  <c r="F112" i="3"/>
  <c r="F111" i="3"/>
  <c r="F109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87" i="3"/>
  <c r="F86" i="3"/>
  <c r="F85" i="3"/>
  <c r="F84" i="3"/>
  <c r="F83" i="3"/>
  <c r="F78" i="3"/>
  <c r="F77" i="3"/>
  <c r="F76" i="3"/>
  <c r="F74" i="3"/>
  <c r="F73" i="3"/>
  <c r="F72" i="3"/>
  <c r="F71" i="3"/>
  <c r="F70" i="3"/>
  <c r="F69" i="3"/>
  <c r="F68" i="3"/>
  <c r="F67" i="3"/>
  <c r="F66" i="3"/>
  <c r="F65" i="3"/>
  <c r="F64" i="3"/>
  <c r="F58" i="3"/>
  <c r="F57" i="3"/>
  <c r="F56" i="3"/>
  <c r="F55" i="3"/>
  <c r="F54" i="3"/>
  <c r="F53" i="3"/>
  <c r="F52" i="3"/>
  <c r="F49" i="3"/>
  <c r="F48" i="3"/>
  <c r="F36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F110" i="3"/>
  <c r="F50" i="3"/>
  <c r="J177" i="3"/>
  <c r="G168" i="3"/>
  <c r="F218" i="3"/>
  <c r="J130" i="3"/>
  <c r="E208" i="3"/>
  <c r="J168" i="3"/>
  <c r="J165" i="3"/>
  <c r="F82" i="3"/>
  <c r="F178" i="3"/>
  <c r="F37" i="3"/>
  <c r="F174" i="3"/>
  <c r="G130" i="3"/>
  <c r="E207" i="3"/>
  <c r="E223" i="3"/>
  <c r="E201" i="3"/>
  <c r="F220" i="3"/>
  <c r="D216" i="3"/>
  <c r="D79" i="3"/>
  <c r="E217" i="3"/>
  <c r="E200" i="3"/>
  <c r="E216" i="3"/>
  <c r="F216" i="3"/>
  <c r="E63" i="3"/>
  <c r="E158" i="3"/>
  <c r="F47" i="3"/>
  <c r="G46" i="3"/>
  <c r="F46" i="3"/>
  <c r="G81" i="3"/>
  <c r="F81" i="3"/>
  <c r="F80" i="3"/>
  <c r="D159" i="3"/>
  <c r="H81" i="3"/>
  <c r="H79" i="3"/>
  <c r="H63" i="3"/>
  <c r="H158" i="3"/>
  <c r="H159" i="3"/>
  <c r="E159" i="3"/>
  <c r="F142" i="3"/>
  <c r="I130" i="3"/>
  <c r="F130" i="3"/>
  <c r="H168" i="3"/>
  <c r="H165" i="3"/>
  <c r="G165" i="3"/>
  <c r="F165" i="3"/>
  <c r="F116" i="3"/>
  <c r="J79" i="3"/>
  <c r="J63" i="3"/>
  <c r="J158" i="3"/>
  <c r="J159" i="3"/>
  <c r="G79" i="3"/>
  <c r="I63" i="3"/>
  <c r="I158" i="3"/>
  <c r="I159" i="3"/>
  <c r="F168" i="3"/>
  <c r="G35" i="3"/>
  <c r="G157" i="3"/>
  <c r="F35" i="3"/>
  <c r="F79" i="3"/>
  <c r="G63" i="3"/>
  <c r="G158" i="3"/>
  <c r="F158" i="3"/>
  <c r="F63" i="3"/>
  <c r="F157" i="3"/>
  <c r="G159" i="3"/>
  <c r="F159" i="3"/>
</calcChain>
</file>

<file path=xl/sharedStrings.xml><?xml version="1.0" encoding="utf-8"?>
<sst xmlns="http://schemas.openxmlformats.org/spreadsheetml/2006/main" count="413" uniqueCount="345">
  <si>
    <t>ЗАТВЕРДЖЕНО</t>
  </si>
  <si>
    <t>"ПОГОДЖЕНО"</t>
  </si>
  <si>
    <t>"____" _______________ 20___ р.</t>
  </si>
  <si>
    <t>Проект</t>
  </si>
  <si>
    <t>Х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</si>
  <si>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</si>
  <si>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</si>
  <si>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</si>
  <si>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</si>
  <si>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</si>
  <si>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</si>
  <si>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за ЄДРПОУ</t>
  </si>
  <si>
    <t>Організаційно-правова форма</t>
  </si>
  <si>
    <t>за КОПФГ</t>
  </si>
  <si>
    <t>Територія</t>
  </si>
  <si>
    <t>за КОАТУУ</t>
  </si>
  <si>
    <t>Орган державного управління</t>
  </si>
  <si>
    <t>за СПОДУ</t>
  </si>
  <si>
    <t>Галузь</t>
  </si>
  <si>
    <t>за ЗКГНГ</t>
  </si>
  <si>
    <t>Вид економічної діяльності</t>
  </si>
  <si>
    <t>за КВЕД</t>
  </si>
  <si>
    <t>Одиниця виміру</t>
  </si>
  <si>
    <t>Форма власності</t>
  </si>
  <si>
    <t>Стандарти звітності П(с)БОУ</t>
  </si>
  <si>
    <t>Місцезнаходження</t>
  </si>
  <si>
    <t>Стандарти звітності МСФЗ</t>
  </si>
  <si>
    <t>Телефон</t>
  </si>
  <si>
    <t>Прізвище та ініціали керівника</t>
  </si>
  <si>
    <t>тис. грн.</t>
  </si>
  <si>
    <t>Найменування показника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</si>
  <si>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</si>
  <si>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</si>
  <si>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</si>
  <si>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</si>
  <si>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</si>
  <si>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</si>
  <si>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</si>
  <si>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</si>
  <si>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дохід від операційної оренди активів</t>
  </si>
  <si>
    <t>дохід від реалізації необоротних активів</t>
  </si>
  <si>
    <t>Медикаменти та перев'язувальні матеріали</t>
  </si>
  <si>
    <t>Продукти харчування</t>
  </si>
  <si>
    <t xml:space="preserve">Інші виплати населенню 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</si>
  <si>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</si>
  <si>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</si>
  <si>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</si>
  <si>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</si>
  <si>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</si>
  <si>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</si>
  <si>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</si>
  <si>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</si>
  <si>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</si>
  <si>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</si>
  <si>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</si>
  <si>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</si>
  <si>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</si>
  <si>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</si>
  <si>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</si>
  <si>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</si>
  <si>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</si>
  <si>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</si>
  <si>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</si>
  <si>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</si>
  <si>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</si>
  <si>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</si>
  <si>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</si>
  <si>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</si>
  <si>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Валова рентабельність</t>
  </si>
  <si>
    <t>Коефіцієнт відношення капітальних інвестицій до амортизації</t>
  </si>
  <si>
    <t>Коефіцієнт зносу основних засобів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</si>
  <si>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</si>
  <si>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</si>
  <si>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</si>
  <si>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</si>
  <si>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</si>
  <si>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</si>
  <si>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</si>
  <si>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</si>
  <si>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</si>
  <si>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</si>
  <si>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</si>
  <si>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праці, у т.ч.:</t>
  </si>
  <si>
    <t>Заборгованість за заробітною платою, у т.ч.:</t>
  </si>
  <si>
    <t>Інші доходи, у т.ч.:</t>
  </si>
  <si>
    <t>Заробітна плата</t>
  </si>
  <si>
    <t>Нарахування на оплату праці</t>
  </si>
  <si>
    <t xml:space="preserve">Доходи за Договором з Національною службою здоров'я України </t>
  </si>
  <si>
    <t>дохід (виручка) від реалізації продукції (товарів, робіт, послуг)</t>
  </si>
  <si>
    <t>паливно-мастильні матеріали, автозапчастини</t>
  </si>
  <si>
    <t>поточний ремонт приміщень</t>
  </si>
  <si>
    <t>страхові послуги</t>
  </si>
  <si>
    <t>юридичні та нотаріальні послуги</t>
  </si>
  <si>
    <t>витрати на охорону праці та навчання працівників</t>
  </si>
  <si>
    <t>господарські товари та інвентар</t>
  </si>
  <si>
    <t>обслуговування ліфтів, послуги охорони, сигналізація</t>
  </si>
  <si>
    <t>Видатки на відрядження</t>
  </si>
  <si>
    <t>Виплата пенсій і допомог</t>
  </si>
  <si>
    <t>Придбання основних засобів</t>
  </si>
  <si>
    <t>Капітальний ремонт, реконструкція та реставрація</t>
  </si>
  <si>
    <t>Капітальне будівництво</t>
  </si>
  <si>
    <t>Інші видатки</t>
  </si>
  <si>
    <t>Видатки, в т.ч.:</t>
  </si>
  <si>
    <t>витрати на придбання і супровід програмного забезпечення, зв'язок і інтернет</t>
  </si>
  <si>
    <t>1060.1</t>
  </si>
  <si>
    <t>1110.1</t>
  </si>
  <si>
    <t>1110.2</t>
  </si>
  <si>
    <t>1150.1</t>
  </si>
  <si>
    <t>Гранти від міжнародних організацій</t>
  </si>
  <si>
    <t>Заступники керівника</t>
  </si>
  <si>
    <t>Заступника керівника</t>
  </si>
  <si>
    <t>канцелярські товари, офісне приладдя та устаткування, бланки</t>
  </si>
  <si>
    <t>інше</t>
  </si>
  <si>
    <t>Номер рядка</t>
  </si>
  <si>
    <t>витратні матеріали, апаратура (маловартісна)</t>
  </si>
  <si>
    <t>лабораторні дослідження (цитологічні, гістологічні, інші)</t>
  </si>
  <si>
    <t>повірка, поточні ремонти обладнання, транспортних засобів</t>
  </si>
  <si>
    <t>вивезення біовідходів</t>
  </si>
  <si>
    <t>витрати на теплопостачання</t>
  </si>
  <si>
    <t>витрати на водопостачання та водовідведення</t>
  </si>
  <si>
    <t>витрати на електроенергії</t>
  </si>
  <si>
    <t>витрати на природного газу</t>
  </si>
  <si>
    <t>ІV. Вартість основних засобів (балансова вартість)</t>
  </si>
  <si>
    <t>V. Фінансова діяльність підприємства</t>
  </si>
  <si>
    <t>VІ. Коефіцієнтний аналіз</t>
  </si>
  <si>
    <t>Коефіцієнт відношення капітальних інвестицій до чистого доходу від реалізації  продукції (товарів, робіт, послуг)</t>
  </si>
  <si>
    <t>VІІ. Звіт про фінансовий стан</t>
  </si>
  <si>
    <t>VІII. Дані про персонал та оплата праці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</si>
  <si>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</si>
  <si>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</si>
  <si>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</si>
  <si>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</si>
  <si>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</si>
  <si>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програми</t>
  </si>
  <si>
    <t>1040.3</t>
  </si>
  <si>
    <t>Дохід з місцевого бюджету за діючими міськими цільовими програмами</t>
  </si>
  <si>
    <t>1060.2</t>
  </si>
  <si>
    <t>1060.3</t>
  </si>
  <si>
    <t>1060.4</t>
  </si>
  <si>
    <t>інші джерела власних надходжень</t>
  </si>
  <si>
    <t>1060.5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</si>
  <si>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</si>
  <si>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</si>
  <si>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>Предмети, матеріали, обладнання та інвентар</t>
  </si>
  <si>
    <t>Оплата послуг (крім комунальних)</t>
  </si>
  <si>
    <t>Інші  видатки</t>
  </si>
  <si>
    <t>1110.3</t>
  </si>
  <si>
    <t>1110.4</t>
  </si>
  <si>
    <t>1110.5</t>
  </si>
  <si>
    <t>1110.6</t>
  </si>
  <si>
    <t>1110.7</t>
  </si>
  <si>
    <t>1110.8</t>
  </si>
  <si>
    <t>1110.9</t>
  </si>
  <si>
    <t>1110.10</t>
  </si>
  <si>
    <t>Видатки з місцевого бюджету, в т.ч.:</t>
  </si>
  <si>
    <t xml:space="preserve">Інші програми </t>
  </si>
  <si>
    <t>Капітальні видатки (місцевого бюджету)</t>
  </si>
  <si>
    <t>1150.2</t>
  </si>
  <si>
    <t>1150.3</t>
  </si>
  <si>
    <t>Резервний фонд (не менше 5% від сукупного доходу підприємства)</t>
  </si>
  <si>
    <t>3030.1</t>
  </si>
  <si>
    <t>3030.2</t>
  </si>
  <si>
    <t>3030.3</t>
  </si>
  <si>
    <t>3030.4</t>
  </si>
  <si>
    <t>3030.5</t>
  </si>
  <si>
    <t>3030.6</t>
  </si>
  <si>
    <t>5010.1</t>
  </si>
  <si>
    <t>5010.2</t>
  </si>
  <si>
    <t>5010.3</t>
  </si>
  <si>
    <t>5030.1</t>
  </si>
  <si>
    <t>5030.2</t>
  </si>
  <si>
    <t>5030.3</t>
  </si>
  <si>
    <t>Інші витрати</t>
  </si>
  <si>
    <t>8010.1</t>
  </si>
  <si>
    <t>8010.2</t>
  </si>
  <si>
    <t>8010.3</t>
  </si>
  <si>
    <t>8010.4</t>
  </si>
  <si>
    <t>8010.5</t>
  </si>
  <si>
    <t>8010.6</t>
  </si>
  <si>
    <t>8010.7</t>
  </si>
  <si>
    <t>8020.1</t>
  </si>
  <si>
    <t>8020.2</t>
  </si>
  <si>
    <t>8020.3</t>
  </si>
  <si>
    <t>8020.4</t>
  </si>
  <si>
    <t>8020.5</t>
  </si>
  <si>
    <t>8020.6</t>
  </si>
  <si>
    <t>8020.7</t>
  </si>
  <si>
    <t>8030.1</t>
  </si>
  <si>
    <t>8030.2</t>
  </si>
  <si>
    <t>8030.3</t>
  </si>
  <si>
    <t>8030.4</t>
  </si>
  <si>
    <t>8030.5</t>
  </si>
  <si>
    <t>8030.6</t>
  </si>
  <si>
    <t>8030.7</t>
  </si>
  <si>
    <t>8040.1</t>
  </si>
  <si>
    <t>8040.2</t>
  </si>
  <si>
    <t>8040.3</t>
  </si>
  <si>
    <t>8040.4</t>
  </si>
  <si>
    <t>8040.5</t>
  </si>
  <si>
    <t>8040.6</t>
  </si>
  <si>
    <t>8040.7</t>
  </si>
  <si>
    <t>Субвенція з державного бюджету</t>
  </si>
  <si>
    <t>інші доходи у сфері охорони здоров'я (резерв, відсотки банку)</t>
  </si>
  <si>
    <t>Залишок коштів на кінець звітного періоду (НСЗУ)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</si>
  <si>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</si>
  <si>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</si>
  <si>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Залишок коштів  на кінець звітного періоду (від Інших доходів)</t>
  </si>
  <si>
    <t>Начальник фінансового управління</t>
  </si>
  <si>
    <t>1060.5.1</t>
  </si>
  <si>
    <t>Капітальні видатки  (Державний бюджет), у т.ч.: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</si>
  <si>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</si>
  <si>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Видатки за Договорами НСЗУ</t>
  </si>
  <si>
    <t>Доходи, в т.ч.:</t>
  </si>
  <si>
    <t>1120.7</t>
  </si>
  <si>
    <t>1110.11</t>
  </si>
  <si>
    <t>1120.1</t>
  </si>
  <si>
    <t>1120.2</t>
  </si>
  <si>
    <t>1120.3</t>
  </si>
  <si>
    <t>1120.4</t>
  </si>
  <si>
    <t>1120.5</t>
  </si>
  <si>
    <t>1120.6</t>
  </si>
  <si>
    <t>1120.8</t>
  </si>
  <si>
    <t>1120.9</t>
  </si>
  <si>
    <t>1120.10</t>
  </si>
  <si>
    <t>1150.4</t>
  </si>
  <si>
    <t>1150.5</t>
  </si>
  <si>
    <t>1160.1</t>
  </si>
  <si>
    <t>1160.2</t>
  </si>
  <si>
    <t>1160.3</t>
  </si>
  <si>
    <t>Витрати на комунальних послуг та енергоносіїв</t>
  </si>
  <si>
    <t>1110.11.1</t>
  </si>
  <si>
    <t>1110.11.2</t>
  </si>
  <si>
    <t>1110.11.3</t>
  </si>
  <si>
    <t>1120.3.1</t>
  </si>
  <si>
    <t>1120.3.2</t>
  </si>
  <si>
    <t>1120.3.3</t>
  </si>
  <si>
    <t>1120.3.4</t>
  </si>
  <si>
    <t>1120.3.5</t>
  </si>
  <si>
    <t>1120.6.1</t>
  </si>
  <si>
    <t>1120.6.2</t>
  </si>
  <si>
    <t>1120.6.3</t>
  </si>
  <si>
    <t>1120.6.4</t>
  </si>
  <si>
    <t>1120.6.5</t>
  </si>
  <si>
    <t>1120.6.6</t>
  </si>
  <si>
    <t>1120.6.7</t>
  </si>
  <si>
    <t>1120.6.8</t>
  </si>
  <si>
    <t>1120.6.9</t>
  </si>
  <si>
    <t>1120.6.10</t>
  </si>
  <si>
    <t>1120.11</t>
  </si>
  <si>
    <t>1130.1</t>
  </si>
  <si>
    <t>1130.2</t>
  </si>
  <si>
    <t>1130.3</t>
  </si>
  <si>
    <t>1130.4</t>
  </si>
  <si>
    <t>1130.5</t>
  </si>
  <si>
    <t>1130.6</t>
  </si>
  <si>
    <t>1130.7</t>
  </si>
  <si>
    <t>1130.8</t>
  </si>
  <si>
    <t>1130.9</t>
  </si>
  <si>
    <t>1130.10</t>
  </si>
  <si>
    <t>1150.6</t>
  </si>
  <si>
    <t>1150.7</t>
  </si>
  <si>
    <t>1150.8</t>
  </si>
  <si>
    <t>1150.9</t>
  </si>
  <si>
    <t>1150.10</t>
  </si>
  <si>
    <t>1160.4</t>
  </si>
  <si>
    <t>1160.5</t>
  </si>
  <si>
    <t>1170.1</t>
  </si>
  <si>
    <t>1170.2</t>
  </si>
  <si>
    <t>1170.3</t>
  </si>
  <si>
    <t>07  Орган  з питань охорони здоров'я</t>
  </si>
  <si>
    <t>86.10 Діяльність лікарняних закладів</t>
  </si>
  <si>
    <t xml:space="preserve">Комунальна </t>
  </si>
  <si>
    <t>Середньооблікова кількість штатних працівників</t>
  </si>
  <si>
    <t xml:space="preserve"> </t>
  </si>
  <si>
    <t>Середньомісячні витрати на оплату праці одного працівника, у т.ч.:</t>
  </si>
  <si>
    <t>Калуської міської ради</t>
  </si>
  <si>
    <t>Заступник міського голови з питань діяльності виконавчих органів</t>
  </si>
  <si>
    <t xml:space="preserve">                                                  Леся ПОТАШНИК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</si>
  <si>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</si>
  <si>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Рішенням виконавчого комітету Калуської міської ради</t>
  </si>
  <si>
    <t>1130.11</t>
  </si>
  <si>
    <t>Капітальні видатки</t>
  </si>
  <si>
    <t>Комунальне некомерційне підприємство "Калуська міська лікарня Калуської  міської ради"</t>
  </si>
  <si>
    <t>Калуська територіальна громада</t>
  </si>
  <si>
    <t>Калуська міська рада</t>
  </si>
  <si>
    <t>Івано-Франківська обл. м. Калуш, вул. Каракая 25</t>
  </si>
  <si>
    <t>Гудим Микола Григорович</t>
  </si>
  <si>
    <t>150: Комунальне підприємство</t>
  </si>
  <si>
    <t>Первинна медична допомога</t>
  </si>
  <si>
    <t>Профілактика, діагностика, спостереження, лікування та реабілітація пацієнтів в амбулаторних умовах</t>
  </si>
  <si>
    <t>Стаціонарна допомога дорослим та дітям без проведення хірургічних операцій</t>
  </si>
  <si>
    <t>Діагностика, лікування та супровід осіб із вірусом імунодефіциту людини (та підозрою на ВІЛ)</t>
  </si>
  <si>
    <t>Стаціонарна паліативна медична допомога дорослим та дітям</t>
  </si>
  <si>
    <t>1030.1</t>
  </si>
  <si>
    <t>1030.2</t>
  </si>
  <si>
    <t>1030.3</t>
  </si>
  <si>
    <t>1030.4</t>
  </si>
  <si>
    <t>1030.5</t>
  </si>
  <si>
    <t>1030.6</t>
  </si>
  <si>
    <t>1030.7</t>
  </si>
  <si>
    <t>1030.8</t>
  </si>
  <si>
    <t>1130.12</t>
  </si>
  <si>
    <t>Оплата комунальних послуг</t>
  </si>
  <si>
    <t>1060.7</t>
  </si>
  <si>
    <t>1060.8</t>
  </si>
  <si>
    <t>1130.13</t>
  </si>
  <si>
    <t>1130.14</t>
  </si>
  <si>
    <t>Інші витрати операційної діяльності</t>
  </si>
  <si>
    <t>Загально-виробничі витрати</t>
  </si>
  <si>
    <t xml:space="preserve">дохід від безоплатно одержаних активів </t>
  </si>
  <si>
    <t>дохід від безоплатно одержаних оборотних активів (централізоване постачання)</t>
  </si>
  <si>
    <t>Основний</t>
  </si>
  <si>
    <t>86.10</t>
  </si>
  <si>
    <t>0347265396</t>
  </si>
  <si>
    <t>Забезпечення збереження кадрового потенціалу системи охорони здоров’я, шляхом організації надання медичної допомоги із залученням лікарів-інтернів</t>
  </si>
  <si>
    <t>Капітальний ремонт</t>
  </si>
  <si>
    <t>1120.11.1</t>
  </si>
  <si>
    <t>1120.11.2</t>
  </si>
  <si>
    <t>Мобільна паліативна медична допомога дорослим і дітям</t>
  </si>
  <si>
    <t>Езофагогастродуоденоскопія</t>
  </si>
  <si>
    <t>витрати на оплату інших енергоносіїв та інших комунальних послуг (вивіз сміття)</t>
  </si>
  <si>
    <t>1160.7</t>
  </si>
  <si>
    <t>Капітальні видатки (НСЗУ)</t>
  </si>
  <si>
    <t>витрати на оплату інших енергоносіїв та інших комунальних послуг</t>
  </si>
  <si>
    <t>1130.8.1</t>
  </si>
  <si>
    <t>1130.8.2</t>
  </si>
  <si>
    <t>1130.8.3</t>
  </si>
  <si>
    <t>1130.8.4</t>
  </si>
  <si>
    <t>1130.12.1</t>
  </si>
  <si>
    <t>1130.12.2</t>
  </si>
  <si>
    <t>X</t>
  </si>
  <si>
    <t>Сплата ПДВ</t>
  </si>
  <si>
    <t>1130.11.1</t>
  </si>
  <si>
    <t xml:space="preserve">                                                      Наталія КІНАШ </t>
  </si>
  <si>
    <t>витрати на оплату інших енергоносіїв та інших комунальних послуг (дизельне паливо для генератора)</t>
  </si>
  <si>
    <t>Директор</t>
  </si>
  <si>
    <t>Микола ГУДИМ</t>
  </si>
  <si>
    <t>1160.6</t>
  </si>
  <si>
    <t>витрати на оплату енергосервісу</t>
  </si>
  <si>
    <t xml:space="preserve">Факт 
2024 року </t>
  </si>
  <si>
    <t>Фінансовий план
на 2025 рік  
(зі змінами)</t>
  </si>
  <si>
    <r>
      <t>Плановий 
20</t>
    </r>
    <r>
      <rPr>
        <b/>
        <u/>
        <sz val="14"/>
        <rFont val="Times New Roman"/>
        <family val="1"/>
        <charset val="204"/>
      </rPr>
      <t>26</t>
    </r>
    <r>
      <rPr>
        <b/>
        <sz val="14"/>
        <rFont val="Times New Roman"/>
        <family val="1"/>
        <charset val="204"/>
      </rPr>
      <t xml:space="preserve"> рік  
всього</t>
    </r>
  </si>
  <si>
    <t>ФІНАНСОВИЙ ПЛАН
  комунального некомерційного підприємства "Калуська міська лікарня Калуської міської ради" на  2026  рік</t>
  </si>
  <si>
    <t>Кількість  штатних працівників (зайнятих посад), у т.ч.:</t>
  </si>
  <si>
    <t>16.12.2025 №329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</si>
</sst>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"/>
  </numFmts>
  <fonts count="2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2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0" borderId="0" xfId="0" quotePrefix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vertical="center"/>
    </xf>
    <xf numFmtId="0" fontId="21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5" fillId="0" borderId="8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4" fontId="5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vertical="center" wrapText="1"/>
    </xf>
    <xf numFmtId="164" fontId="6" fillId="0" borderId="11" xfId="0" applyNumberFormat="1" applyFont="1" applyFill="1" applyBorder="1" applyAlignment="1">
      <alignment vertical="center" wrapText="1"/>
    </xf>
    <xf numFmtId="164" fontId="6" fillId="0" borderId="12" xfId="0" applyNumberFormat="1" applyFont="1" applyFill="1" applyBorder="1" applyAlignment="1">
      <alignment vertical="center" wrapText="1"/>
    </xf>
    <xf numFmtId="164" fontId="6" fillId="0" borderId="13" xfId="0" applyNumberFormat="1" applyFont="1" applyFill="1" applyBorder="1" applyAlignment="1">
      <alignment vertical="center" wrapText="1"/>
    </xf>
    <xf numFmtId="164" fontId="6" fillId="0" borderId="14" xfId="0" applyNumberFormat="1" applyFont="1" applyFill="1" applyBorder="1" applyAlignment="1">
      <alignment vertical="center" wrapText="1"/>
    </xf>
    <xf numFmtId="164" fontId="5" fillId="0" borderId="15" xfId="0" applyNumberFormat="1" applyFont="1" applyFill="1" applyBorder="1" applyAlignment="1">
      <alignment vertical="center" wrapText="1"/>
    </xf>
    <xf numFmtId="164" fontId="11" fillId="0" borderId="16" xfId="0" applyNumberFormat="1" applyFont="1" applyFill="1" applyBorder="1" applyAlignment="1">
      <alignment vertical="center" wrapText="1"/>
    </xf>
    <xf numFmtId="164" fontId="5" fillId="0" borderId="17" xfId="0" applyNumberFormat="1" applyFont="1" applyFill="1" applyBorder="1" applyAlignment="1">
      <alignment vertical="center" wrapText="1"/>
    </xf>
    <xf numFmtId="164" fontId="5" fillId="0" borderId="11" xfId="0" applyNumberFormat="1" applyFont="1" applyFill="1" applyBorder="1" applyAlignment="1">
      <alignment vertical="center" wrapText="1"/>
    </xf>
    <xf numFmtId="164" fontId="5" fillId="0" borderId="14" xfId="0" applyNumberFormat="1" applyFont="1" applyFill="1" applyBorder="1" applyAlignment="1">
      <alignment vertical="center" wrapText="1"/>
    </xf>
    <xf numFmtId="164" fontId="12" fillId="0" borderId="18" xfId="0" applyNumberFormat="1" applyFont="1" applyFill="1" applyBorder="1" applyAlignment="1">
      <alignment horizontal="center" vertical="center" wrapText="1"/>
    </xf>
    <xf numFmtId="164" fontId="12" fillId="0" borderId="19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vertical="center" wrapText="1"/>
    </xf>
    <xf numFmtId="165" fontId="6" fillId="0" borderId="11" xfId="0" applyNumberFormat="1" applyFont="1" applyFill="1" applyBorder="1" applyAlignment="1">
      <alignment vertical="center" wrapText="1"/>
    </xf>
    <xf numFmtId="164" fontId="5" fillId="0" borderId="13" xfId="0" applyNumberFormat="1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 wrapText="1" shrinkToFit="1"/>
    </xf>
    <xf numFmtId="0" fontId="12" fillId="0" borderId="20" xfId="0" applyFont="1" applyFill="1" applyBorder="1" applyAlignment="1">
      <alignment vertical="center" wrapText="1"/>
    </xf>
    <xf numFmtId="164" fontId="6" fillId="0" borderId="21" xfId="0" applyNumberFormat="1" applyFont="1" applyFill="1" applyBorder="1" applyAlignment="1">
      <alignment vertical="center" wrapText="1"/>
    </xf>
    <xf numFmtId="164" fontId="5" fillId="0" borderId="12" xfId="0" applyNumberFormat="1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1" fillId="0" borderId="7" xfId="0" applyNumberFormat="1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horizontal="center" vertical="center" wrapText="1"/>
    </xf>
    <xf numFmtId="164" fontId="5" fillId="0" borderId="16" xfId="0" applyNumberFormat="1" applyFont="1" applyFill="1" applyBorder="1" applyAlignment="1">
      <alignment vertical="center" wrapText="1"/>
    </xf>
    <xf numFmtId="164" fontId="6" fillId="0" borderId="17" xfId="0" applyNumberFormat="1" applyFont="1" applyFill="1" applyBorder="1" applyAlignment="1">
      <alignment vertical="center" wrapText="1"/>
    </xf>
    <xf numFmtId="0" fontId="9" fillId="0" borderId="22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right" vertical="center" wrapText="1"/>
    </xf>
    <xf numFmtId="0" fontId="10" fillId="0" borderId="26" xfId="0" applyFont="1" applyFill="1" applyBorder="1" applyAlignment="1">
      <alignment vertical="center" wrapText="1"/>
    </xf>
    <xf numFmtId="164" fontId="6" fillId="0" borderId="29" xfId="0" applyNumberFormat="1" applyFont="1" applyFill="1" applyBorder="1" applyAlignment="1">
      <alignment vertical="center" wrapText="1"/>
    </xf>
    <xf numFmtId="164" fontId="6" fillId="0" borderId="31" xfId="0" applyNumberFormat="1" applyFont="1" applyFill="1" applyBorder="1" applyAlignment="1">
      <alignment vertical="center" wrapText="1"/>
    </xf>
    <xf numFmtId="0" fontId="5" fillId="0" borderId="27" xfId="0" applyFont="1" applyFill="1" applyBorder="1" applyAlignment="1">
      <alignment vertical="center" wrapText="1"/>
    </xf>
    <xf numFmtId="164" fontId="6" fillId="0" borderId="32" xfId="0" applyNumberFormat="1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164" fontId="11" fillId="0" borderId="31" xfId="0" applyNumberFormat="1" applyFont="1" applyFill="1" applyBorder="1" applyAlignment="1">
      <alignment vertical="center" wrapText="1"/>
    </xf>
    <xf numFmtId="164" fontId="11" fillId="0" borderId="5" xfId="0" applyNumberFormat="1" applyFont="1" applyFill="1" applyBorder="1" applyAlignment="1">
      <alignment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164" fontId="5" fillId="0" borderId="29" xfId="0" applyNumberFormat="1" applyFont="1" applyFill="1" applyBorder="1" applyAlignment="1">
      <alignment vertical="center" wrapText="1"/>
    </xf>
    <xf numFmtId="164" fontId="5" fillId="0" borderId="32" xfId="0" applyNumberFormat="1" applyFont="1" applyFill="1" applyBorder="1" applyAlignment="1">
      <alignment vertical="center" wrapText="1"/>
    </xf>
    <xf numFmtId="164" fontId="21" fillId="0" borderId="29" xfId="0" applyNumberFormat="1" applyFont="1" applyFill="1" applyBorder="1" applyAlignment="1">
      <alignment vertical="center" wrapText="1"/>
    </xf>
    <xf numFmtId="164" fontId="21" fillId="0" borderId="32" xfId="0" applyNumberFormat="1" applyFont="1" applyFill="1" applyBorder="1" applyAlignment="1">
      <alignment vertical="center" wrapText="1"/>
    </xf>
    <xf numFmtId="4" fontId="5" fillId="0" borderId="10" xfId="0" applyNumberFormat="1" applyFont="1" applyFill="1" applyBorder="1" applyAlignment="1">
      <alignment vertical="center" wrapText="1"/>
    </xf>
    <xf numFmtId="4" fontId="5" fillId="0" borderId="34" xfId="0" applyNumberFormat="1" applyFont="1" applyFill="1" applyBorder="1" applyAlignment="1">
      <alignment vertical="center" wrapText="1"/>
    </xf>
    <xf numFmtId="4" fontId="5" fillId="0" borderId="11" xfId="0" applyNumberFormat="1" applyFont="1" applyFill="1" applyBorder="1" applyAlignment="1">
      <alignment vertical="center" wrapText="1"/>
    </xf>
    <xf numFmtId="4" fontId="5" fillId="0" borderId="14" xfId="0" applyNumberFormat="1" applyFont="1" applyFill="1" applyBorder="1" applyAlignment="1">
      <alignment vertical="center" wrapText="1"/>
    </xf>
    <xf numFmtId="4" fontId="5" fillId="0" borderId="29" xfId="0" applyNumberFormat="1" applyFont="1" applyFill="1" applyBorder="1" applyAlignment="1">
      <alignment horizontal="right" vertical="center" wrapText="1"/>
    </xf>
    <xf numFmtId="4" fontId="5" fillId="0" borderId="7" xfId="0" applyNumberFormat="1" applyFont="1" applyFill="1" applyBorder="1" applyAlignment="1">
      <alignment vertical="center" wrapText="1"/>
    </xf>
    <xf numFmtId="3" fontId="5" fillId="0" borderId="12" xfId="0" applyNumberFormat="1" applyFont="1" applyFill="1" applyBorder="1" applyAlignment="1">
      <alignment vertical="center" wrapText="1"/>
    </xf>
    <xf numFmtId="1" fontId="5" fillId="0" borderId="10" xfId="0" applyNumberFormat="1" applyFont="1" applyFill="1" applyBorder="1" applyAlignment="1">
      <alignment vertical="center" wrapText="1"/>
    </xf>
    <xf numFmtId="1" fontId="6" fillId="0" borderId="11" xfId="0" applyNumberFormat="1" applyFont="1" applyFill="1" applyBorder="1" applyAlignment="1">
      <alignment vertical="center" wrapText="1"/>
    </xf>
    <xf numFmtId="1" fontId="6" fillId="0" borderId="13" xfId="0" applyNumberFormat="1" applyFont="1" applyFill="1" applyBorder="1" applyAlignment="1">
      <alignment vertical="center" wrapText="1"/>
    </xf>
    <xf numFmtId="165" fontId="5" fillId="0" borderId="7" xfId="0" applyNumberFormat="1" applyFont="1" applyFill="1" applyBorder="1" applyAlignment="1">
      <alignment vertical="center" wrapText="1"/>
    </xf>
    <xf numFmtId="165" fontId="5" fillId="0" borderId="24" xfId="0" applyNumberFormat="1" applyFont="1" applyFill="1" applyBorder="1" applyAlignment="1">
      <alignment vertical="center" wrapText="1"/>
    </xf>
    <xf numFmtId="165" fontId="6" fillId="0" borderId="12" xfId="0" applyNumberFormat="1" applyFont="1" applyFill="1" applyBorder="1" applyAlignment="1">
      <alignment vertical="center" wrapText="1"/>
    </xf>
    <xf numFmtId="165" fontId="6" fillId="0" borderId="29" xfId="0" applyNumberFormat="1" applyFont="1" applyFill="1" applyBorder="1" applyAlignment="1">
      <alignment vertical="center" wrapText="1"/>
    </xf>
    <xf numFmtId="165" fontId="6" fillId="0" borderId="13" xfId="0" applyNumberFormat="1" applyFont="1" applyFill="1" applyBorder="1" applyAlignment="1">
      <alignment vertical="center" wrapText="1"/>
    </xf>
    <xf numFmtId="165" fontId="6" fillId="0" borderId="22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165" fontId="6" fillId="0" borderId="26" xfId="0" applyNumberFormat="1" applyFont="1" applyFill="1" applyBorder="1" applyAlignment="1">
      <alignment vertical="center" wrapText="1"/>
    </xf>
    <xf numFmtId="0" fontId="5" fillId="0" borderId="35" xfId="0" applyFont="1" applyFill="1" applyBorder="1" applyAlignment="1">
      <alignment vertical="center" wrapText="1"/>
    </xf>
    <xf numFmtId="165" fontId="6" fillId="0" borderId="35" xfId="0" applyNumberFormat="1" applyFont="1" applyFill="1" applyBorder="1" applyAlignment="1">
      <alignment vertical="center" wrapText="1"/>
    </xf>
    <xf numFmtId="164" fontId="5" fillId="0" borderId="4" xfId="0" applyNumberFormat="1" applyFont="1" applyFill="1" applyBorder="1" applyAlignment="1">
      <alignment vertical="center" wrapText="1"/>
    </xf>
    <xf numFmtId="0" fontId="6" fillId="0" borderId="26" xfId="0" applyFont="1" applyFill="1" applyBorder="1" applyAlignment="1">
      <alignment vertical="center" wrapText="1"/>
    </xf>
    <xf numFmtId="165" fontId="11" fillId="0" borderId="7" xfId="0" applyNumberFormat="1" applyFont="1" applyFill="1" applyBorder="1" applyAlignment="1">
      <alignment vertical="center" wrapText="1"/>
    </xf>
    <xf numFmtId="164" fontId="5" fillId="0" borderId="10" xfId="0" applyNumberFormat="1" applyFont="1" applyFill="1" applyBorder="1" applyAlignment="1">
      <alignment vertical="center" wrapText="1"/>
    </xf>
    <xf numFmtId="164" fontId="5" fillId="0" borderId="3" xfId="0" applyNumberFormat="1" applyFont="1" applyFill="1" applyBorder="1" applyAlignment="1">
      <alignment vertical="center" wrapText="1"/>
    </xf>
    <xf numFmtId="10" fontId="5" fillId="0" borderId="29" xfId="0" applyNumberFormat="1" applyFont="1" applyFill="1" applyBorder="1" applyAlignment="1">
      <alignment horizontal="right" vertical="center" wrapText="1"/>
    </xf>
    <xf numFmtId="164" fontId="5" fillId="0" borderId="34" xfId="0" applyNumberFormat="1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166" fontId="11" fillId="2" borderId="0" xfId="0" applyNumberFormat="1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vertical="center" wrapText="1"/>
    </xf>
    <xf numFmtId="164" fontId="20" fillId="0" borderId="7" xfId="0" applyNumberFormat="1" applyFont="1" applyFill="1" applyBorder="1" applyAlignment="1">
      <alignment vertical="center" wrapText="1"/>
    </xf>
    <xf numFmtId="164" fontId="6" fillId="0" borderId="12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 wrapText="1"/>
    </xf>
    <xf numFmtId="164" fontId="6" fillId="0" borderId="16" xfId="0" applyNumberFormat="1" applyFont="1" applyFill="1" applyBorder="1" applyAlignment="1">
      <alignment vertical="center" wrapText="1"/>
    </xf>
    <xf numFmtId="164" fontId="6" fillId="0" borderId="7" xfId="0" applyNumberFormat="1" applyFont="1" applyFill="1" applyBorder="1" applyAlignment="1">
      <alignment vertical="center" wrapText="1"/>
    </xf>
    <xf numFmtId="164" fontId="20" fillId="0" borderId="16" xfId="0" applyNumberFormat="1" applyFont="1" applyFill="1" applyBorder="1" applyAlignment="1">
      <alignment vertical="center" wrapText="1"/>
    </xf>
    <xf numFmtId="164" fontId="20" fillId="0" borderId="5" xfId="0" applyNumberFormat="1" applyFont="1" applyFill="1" applyBorder="1" applyAlignment="1">
      <alignment vertical="center" wrapText="1"/>
    </xf>
    <xf numFmtId="164" fontId="22" fillId="0" borderId="32" xfId="0" applyNumberFormat="1" applyFont="1" applyFill="1" applyBorder="1" applyAlignment="1">
      <alignment vertical="center" wrapText="1"/>
    </xf>
    <xf numFmtId="4" fontId="6" fillId="0" borderId="17" xfId="0" applyNumberFormat="1" applyFont="1" applyFill="1" applyBorder="1" applyAlignment="1">
      <alignment vertical="center" wrapText="1"/>
    </xf>
    <xf numFmtId="4" fontId="6" fillId="0" borderId="14" xfId="0" applyNumberFormat="1" applyFont="1" applyFill="1" applyBorder="1" applyAlignment="1">
      <alignment vertical="center" wrapText="1"/>
    </xf>
    <xf numFmtId="4" fontId="6" fillId="0" borderId="32" xfId="0" applyNumberFormat="1" applyFont="1" applyFill="1" applyBorder="1" applyAlignment="1">
      <alignment vertical="center" wrapText="1"/>
    </xf>
    <xf numFmtId="4" fontId="6" fillId="0" borderId="7" xfId="0" applyNumberFormat="1" applyFont="1" applyFill="1" applyBorder="1" applyAlignment="1">
      <alignment vertical="center" wrapText="1"/>
    </xf>
    <xf numFmtId="4" fontId="6" fillId="0" borderId="15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164" fontId="6" fillId="0" borderId="17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164" fontId="11" fillId="0" borderId="0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164" fontId="11" fillId="3" borderId="0" xfId="0" applyNumberFormat="1" applyFont="1" applyFill="1" applyBorder="1" applyAlignment="1">
      <alignment vertical="center" wrapText="1"/>
    </xf>
    <xf numFmtId="164" fontId="23" fillId="0" borderId="7" xfId="0" applyNumberFormat="1" applyFont="1" applyFill="1" applyBorder="1" applyAlignment="1">
      <alignment vertical="center" wrapText="1"/>
    </xf>
    <xf numFmtId="164" fontId="23" fillId="0" borderId="31" xfId="0" applyNumberFormat="1" applyFont="1" applyFill="1" applyBorder="1" applyAlignment="1">
      <alignment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 shrinkToFit="1"/>
    </xf>
    <xf numFmtId="0" fontId="3" fillId="0" borderId="37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vertical="center" wrapText="1"/>
    </xf>
    <xf numFmtId="164" fontId="11" fillId="0" borderId="24" xfId="0" applyNumberFormat="1" applyFont="1" applyFill="1" applyBorder="1" applyAlignment="1">
      <alignment vertical="center" wrapText="1"/>
    </xf>
    <xf numFmtId="164" fontId="5" fillId="0" borderId="28" xfId="0" applyNumberFormat="1" applyFont="1" applyFill="1" applyBorder="1" applyAlignment="1">
      <alignment vertical="center" wrapText="1"/>
    </xf>
    <xf numFmtId="164" fontId="11" fillId="0" borderId="8" xfId="0" applyNumberFormat="1" applyFont="1" applyFill="1" applyBorder="1" applyAlignment="1">
      <alignment vertical="center" wrapText="1"/>
    </xf>
    <xf numFmtId="164" fontId="5" fillId="0" borderId="24" xfId="0" applyNumberFormat="1" applyFont="1" applyFill="1" applyBorder="1" applyAlignment="1">
      <alignment vertical="center" wrapText="1"/>
    </xf>
    <xf numFmtId="164" fontId="6" fillId="0" borderId="28" xfId="0" applyNumberFormat="1" applyFont="1" applyFill="1" applyBorder="1" applyAlignment="1">
      <alignment vertical="center" wrapText="1"/>
    </xf>
    <xf numFmtId="164" fontId="6" fillId="0" borderId="22" xfId="0" applyNumberFormat="1" applyFont="1" applyFill="1" applyBorder="1" applyAlignment="1">
      <alignment vertical="center" wrapText="1"/>
    </xf>
    <xf numFmtId="164" fontId="6" fillId="0" borderId="30" xfId="0" applyNumberFormat="1" applyFont="1" applyFill="1" applyBorder="1" applyAlignment="1">
      <alignment vertical="center" wrapText="1"/>
    </xf>
    <xf numFmtId="164" fontId="6" fillId="0" borderId="23" xfId="0" applyNumberFormat="1" applyFont="1" applyFill="1" applyBorder="1" applyAlignment="1">
      <alignment vertical="center"/>
    </xf>
    <xf numFmtId="164" fontId="6" fillId="0" borderId="5" xfId="0" applyNumberFormat="1" applyFont="1" applyFill="1" applyBorder="1" applyAlignment="1">
      <alignment vertical="center" wrapText="1"/>
    </xf>
    <xf numFmtId="0" fontId="9" fillId="0" borderId="25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38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164" fontId="6" fillId="0" borderId="34" xfId="0" applyNumberFormat="1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14" fontId="18" fillId="2" borderId="14" xfId="0" applyNumberFormat="1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vertical="center" wrapText="1"/>
    </xf>
    <xf numFmtId="0" fontId="5" fillId="0" borderId="41" xfId="0" applyFont="1" applyFill="1" applyBorder="1" applyAlignment="1">
      <alignment horizontal="center" vertical="center" wrapText="1"/>
    </xf>
    <xf numFmtId="164" fontId="6" fillId="0" borderId="41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0" fontId="8" fillId="0" borderId="40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164" fontId="5" fillId="0" borderId="31" xfId="0" applyNumberFormat="1" applyFont="1" applyFill="1" applyBorder="1" applyAlignment="1">
      <alignment vertical="center" wrapText="1"/>
    </xf>
    <xf numFmtId="0" fontId="9" fillId="0" borderId="42" xfId="0" applyFont="1" applyFill="1" applyBorder="1" applyAlignment="1">
      <alignment vertical="center" wrapText="1"/>
    </xf>
    <xf numFmtId="164" fontId="6" fillId="0" borderId="2" xfId="0" applyNumberFormat="1" applyFont="1" applyFill="1" applyBorder="1" applyAlignment="1">
      <alignment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165" fontId="6" fillId="0" borderId="43" xfId="0" applyNumberFormat="1" applyFont="1" applyFill="1" applyBorder="1" applyAlignment="1">
      <alignment vertical="center" wrapText="1"/>
    </xf>
    <xf numFmtId="165" fontId="6" fillId="0" borderId="36" xfId="0" applyNumberFormat="1" applyFont="1" applyFill="1" applyBorder="1" applyAlignment="1">
      <alignment vertical="center" wrapText="1"/>
    </xf>
    <xf numFmtId="164" fontId="24" fillId="0" borderId="11" xfId="0" applyNumberFormat="1" applyFont="1" applyFill="1" applyBorder="1" applyAlignment="1">
      <alignment vertical="center" wrapText="1"/>
    </xf>
    <xf numFmtId="164" fontId="6" fillId="0" borderId="33" xfId="0" applyNumberFormat="1" applyFont="1" applyFill="1" applyBorder="1" applyAlignment="1">
      <alignment vertical="center" wrapText="1"/>
    </xf>
    <xf numFmtId="165" fontId="6" fillId="0" borderId="10" xfId="0" applyNumberFormat="1" applyFont="1" applyFill="1" applyBorder="1" applyAlignment="1">
      <alignment vertical="center" wrapText="1"/>
    </xf>
    <xf numFmtId="0" fontId="5" fillId="0" borderId="9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15" fillId="2" borderId="8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2" borderId="44" xfId="0" applyFont="1" applyFill="1" applyBorder="1" applyAlignment="1">
      <alignment horizontal="left" vertical="center"/>
    </xf>
    <xf numFmtId="0" fontId="15" fillId="2" borderId="45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5" fillId="2" borderId="40" xfId="0" applyFont="1" applyFill="1" applyBorder="1" applyAlignment="1">
      <alignment horizontal="left" vertical="center"/>
    </xf>
    <xf numFmtId="0" fontId="15" fillId="2" borderId="34" xfId="0" applyFont="1" applyFill="1" applyBorder="1" applyAlignment="1">
      <alignment horizontal="left" vertical="center"/>
    </xf>
    <xf numFmtId="0" fontId="15" fillId="2" borderId="20" xfId="0" applyFont="1" applyFill="1" applyBorder="1" applyAlignment="1">
      <alignment horizontal="left" vertical="center"/>
    </xf>
    <xf numFmtId="0" fontId="15" fillId="2" borderId="46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horizontal="left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left" vertical="center"/>
    </xf>
    <xf numFmtId="0" fontId="15" fillId="4" borderId="24" xfId="0" applyFont="1" applyFill="1" applyBorder="1" applyAlignment="1">
      <alignment horizontal="left" vertical="center"/>
    </xf>
    <xf numFmtId="0" fontId="15" fillId="4" borderId="16" xfId="0" applyFont="1" applyFill="1" applyBorder="1" applyAlignment="1">
      <alignment horizontal="left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left" vertical="top" wrapText="1"/>
    </xf>
    <xf numFmtId="49" fontId="5" fillId="0" borderId="24" xfId="0" applyNumberFormat="1" applyFont="1" applyBorder="1" applyAlignment="1">
      <alignment horizontal="left" vertical="top" wrapText="1"/>
    </xf>
    <xf numFmtId="49" fontId="5" fillId="0" borderId="16" xfId="0" applyNumberFormat="1" applyFont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1"/>
  <sheetViews>
    <sheetView tabSelected="1" view="pageBreakPreview" zoomScale="70" zoomScaleNormal="70" zoomScaleSheetLayoutView="70" workbookViewId="0">
      <selection activeCell="G7" sqref="G7"/>
    </sheetView>
  </sheetViews>
  <sheetFormatPr defaultRowHeight="30" x14ac:dyDescent="0.25"/>
  <cols>
    <col min="1" max="1" width="76.28515625" style="3" customWidth="1"/>
    <col min="2" max="2" width="9.42578125" style="29" customWidth="1"/>
    <col min="3" max="3" width="14.7109375" style="4" customWidth="1"/>
    <col min="4" max="4" width="20.5703125" style="4" customWidth="1"/>
    <col min="5" max="5" width="19" style="4" customWidth="1"/>
    <col min="6" max="6" width="24.140625" style="3" customWidth="1"/>
    <col min="7" max="7" width="16.42578125" style="3" customWidth="1"/>
    <col min="8" max="8" width="17.28515625" style="3" customWidth="1"/>
    <col min="9" max="9" width="18.28515625" style="3" customWidth="1"/>
    <col min="10" max="10" width="20.140625" style="3" customWidth="1"/>
    <col min="11" max="11" width="28.42578125" style="1" customWidth="1"/>
    <col min="12" max="12" width="9.140625" style="23" hidden="1" customWidth="1"/>
    <col min="13" max="13" width="21" style="23" customWidth="1"/>
    <col min="14" max="16384" width="9.140625" style="23"/>
  </cols>
  <sheetData>
    <row r="1" spans="1:13" s="1" customFormat="1" ht="46.5" customHeight="1" x14ac:dyDescent="0.25">
      <c r="A1" s="1" t="s">
        <v>273</v>
      </c>
      <c r="B1" s="29"/>
      <c r="C1" s="2"/>
      <c r="D1" s="2"/>
      <c r="E1" s="2"/>
      <c r="G1" s="247" t="s">
        <v>278</v>
      </c>
      <c r="H1" s="247"/>
      <c r="I1" s="247"/>
      <c r="J1" s="247"/>
      <c r="K1" s="247"/>
    </row>
    <row r="2" spans="1:13" s="13" customFormat="1" ht="20.25" customHeight="1" x14ac:dyDescent="0.25">
      <c r="B2" s="30"/>
      <c r="C2" s="14"/>
      <c r="D2" s="14"/>
      <c r="E2" s="14"/>
      <c r="G2" s="15"/>
      <c r="H2" s="15"/>
      <c r="I2" s="15"/>
      <c r="J2" s="15"/>
      <c r="K2" s="162"/>
    </row>
    <row r="3" spans="1:13" s="13" customFormat="1" ht="19.5" x14ac:dyDescent="0.25">
      <c r="A3" s="37"/>
      <c r="B3" s="38"/>
      <c r="C3" s="39"/>
      <c r="D3" s="39"/>
      <c r="E3" s="39"/>
      <c r="F3" s="37"/>
      <c r="G3" s="40" t="s">
        <v>0</v>
      </c>
      <c r="H3" s="37"/>
      <c r="I3" s="37"/>
      <c r="J3" s="40"/>
      <c r="K3" s="163"/>
    </row>
    <row r="4" spans="1:13" s="13" customFormat="1" ht="24" customHeight="1" x14ac:dyDescent="0.25">
      <c r="A4" s="37" t="s">
        <v>1</v>
      </c>
      <c r="B4" s="38"/>
      <c r="C4" s="39"/>
      <c r="D4" s="39"/>
      <c r="E4" s="39"/>
      <c r="F4" s="37"/>
      <c r="G4" s="40"/>
      <c r="H4" s="37"/>
      <c r="I4" s="37"/>
      <c r="J4" s="40"/>
      <c r="K4" s="163"/>
    </row>
    <row r="5" spans="1:13" s="13" customFormat="1" ht="24" customHeight="1" x14ac:dyDescent="0.25">
      <c r="A5" s="37" t="s">
        <v>207</v>
      </c>
      <c r="B5" s="38"/>
      <c r="C5" s="39"/>
      <c r="D5" s="39"/>
      <c r="E5" s="39"/>
      <c r="F5" s="37"/>
      <c r="G5" s="40" t="s">
        <v>279</v>
      </c>
      <c r="H5" s="37"/>
      <c r="I5" s="37"/>
      <c r="J5" s="37"/>
      <c r="K5" s="163"/>
    </row>
    <row r="6" spans="1:13" s="13" customFormat="1" ht="24" customHeight="1" x14ac:dyDescent="0.25">
      <c r="A6" s="37" t="s">
        <v>275</v>
      </c>
      <c r="B6" s="38"/>
      <c r="C6" s="39"/>
      <c r="D6" s="39"/>
      <c r="E6" s="39"/>
      <c r="F6" s="37"/>
      <c r="G6" s="40" t="s">
        <v>344</v>
      </c>
      <c r="H6" s="37"/>
      <c r="I6" s="37"/>
      <c r="J6" s="40"/>
      <c r="K6" s="163"/>
    </row>
    <row r="7" spans="1:13" s="13" customFormat="1" ht="24" customHeight="1" thickBot="1" x14ac:dyDescent="0.3">
      <c r="A7" s="37" t="s">
        <v>277</v>
      </c>
      <c r="B7" s="38"/>
      <c r="C7" s="39"/>
      <c r="D7" s="39"/>
      <c r="E7" s="39"/>
      <c r="F7" s="37"/>
      <c r="G7" s="40"/>
      <c r="H7" s="37"/>
      <c r="I7" s="37"/>
      <c r="J7" s="40"/>
      <c r="K7" s="163"/>
    </row>
    <row r="8" spans="1:13" s="13" customFormat="1" ht="24" customHeight="1" x14ac:dyDescent="0.25">
      <c r="A8" s="37" t="s">
        <v>2</v>
      </c>
      <c r="B8" s="38"/>
      <c r="C8" s="39"/>
      <c r="D8" s="39"/>
      <c r="E8" s="39"/>
      <c r="F8" s="37"/>
      <c r="G8" s="40"/>
      <c r="H8" s="37"/>
      <c r="I8" s="248" t="s">
        <v>3</v>
      </c>
      <c r="J8" s="249"/>
      <c r="K8" s="164"/>
      <c r="L8" s="16" t="s">
        <v>4</v>
      </c>
      <c r="M8" s="42"/>
    </row>
    <row r="9" spans="1:13" s="13" customFormat="1" ht="24" customHeight="1" x14ac:dyDescent="0.25">
      <c r="A9" s="37" t="s">
        <v>1</v>
      </c>
      <c r="B9" s="38"/>
      <c r="C9" s="39"/>
      <c r="D9" s="39"/>
      <c r="E9" s="39"/>
      <c r="F9" s="37"/>
      <c r="G9" s="40"/>
      <c r="H9" s="37"/>
      <c r="I9" s="250" t="s">
        <v>311</v>
      </c>
      <c r="J9" s="251"/>
      <c r="K9" s="164" t="s">
        <v>330</v>
      </c>
      <c r="L9" s="16"/>
      <c r="M9" s="42"/>
    </row>
    <row r="10" spans="1:13" s="13" customFormat="1" ht="24" customHeight="1" x14ac:dyDescent="0.25">
      <c r="A10" s="37" t="s">
        <v>276</v>
      </c>
      <c r="B10" s="38"/>
      <c r="C10" s="39"/>
      <c r="D10" s="39"/>
      <c r="E10" s="39"/>
      <c r="F10" s="37"/>
      <c r="G10" s="40"/>
      <c r="H10" s="37"/>
      <c r="I10" s="250" t="s">
        <v>5</v>
      </c>
      <c r="J10" s="251"/>
      <c r="K10" s="164"/>
      <c r="L10" s="16"/>
      <c r="M10" s="42"/>
    </row>
    <row r="11" spans="1:13" s="13" customFormat="1" ht="24" customHeight="1" x14ac:dyDescent="0.25">
      <c r="A11" s="37" t="s">
        <v>275</v>
      </c>
      <c r="B11" s="38"/>
      <c r="C11" s="39"/>
      <c r="D11" s="39"/>
      <c r="E11" s="39"/>
      <c r="F11" s="37"/>
      <c r="G11" s="40"/>
      <c r="H11" s="37"/>
      <c r="I11" s="250" t="s">
        <v>6</v>
      </c>
      <c r="J11" s="251"/>
      <c r="K11" s="217"/>
      <c r="L11" s="16"/>
      <c r="M11" s="42"/>
    </row>
    <row r="12" spans="1:13" s="13" customFormat="1" ht="24" customHeight="1" thickBot="1" x14ac:dyDescent="0.3">
      <c r="A12" s="37" t="s">
        <v>333</v>
      </c>
      <c r="B12" s="38"/>
      <c r="C12" s="39"/>
      <c r="D12" s="39"/>
      <c r="E12" s="39"/>
      <c r="F12" s="37"/>
      <c r="G12" s="40"/>
      <c r="H12" s="37"/>
      <c r="I12" s="245" t="s">
        <v>7</v>
      </c>
      <c r="J12" s="246"/>
      <c r="K12" s="165"/>
      <c r="L12" s="16"/>
      <c r="M12" s="42"/>
    </row>
    <row r="13" spans="1:13" s="13" customFormat="1" ht="19.5" x14ac:dyDescent="0.25">
      <c r="A13" s="37" t="s">
        <v>2</v>
      </c>
      <c r="B13" s="38"/>
      <c r="C13" s="39"/>
      <c r="D13" s="39"/>
      <c r="E13" s="39"/>
      <c r="F13" s="37"/>
      <c r="G13" s="40"/>
      <c r="H13" s="37"/>
      <c r="I13" s="37"/>
      <c r="J13" s="40"/>
      <c r="K13" s="163"/>
    </row>
    <row r="14" spans="1:13" s="13" customFormat="1" ht="7.5" customHeight="1" thickBot="1" x14ac:dyDescent="0.3">
      <c r="A14" s="37"/>
      <c r="B14" s="38"/>
      <c r="C14" s="41"/>
      <c r="D14" s="41"/>
      <c r="E14" s="41"/>
      <c r="F14" s="41"/>
      <c r="G14" s="40"/>
      <c r="H14" s="37"/>
      <c r="I14" s="242"/>
      <c r="J14" s="242"/>
      <c r="K14" s="163"/>
    </row>
    <row r="15" spans="1:13" s="13" customFormat="1" ht="18" customHeight="1" thickBot="1" x14ac:dyDescent="0.3">
      <c r="A15" s="43" t="s">
        <v>8</v>
      </c>
      <c r="B15" s="273">
        <v>2026</v>
      </c>
      <c r="C15" s="274"/>
      <c r="D15" s="274"/>
      <c r="E15" s="274"/>
      <c r="F15" s="274"/>
      <c r="G15" s="274"/>
      <c r="H15" s="275"/>
      <c r="I15" s="276" t="s">
        <v>9</v>
      </c>
      <c r="J15" s="277"/>
      <c r="K15" s="278"/>
      <c r="L15" s="17"/>
      <c r="M15" s="19"/>
    </row>
    <row r="16" spans="1:13" s="13" customFormat="1" ht="39" customHeight="1" thickBot="1" x14ac:dyDescent="0.3">
      <c r="A16" s="44" t="s">
        <v>10</v>
      </c>
      <c r="B16" s="239" t="s">
        <v>282</v>
      </c>
      <c r="C16" s="240"/>
      <c r="D16" s="240"/>
      <c r="E16" s="240"/>
      <c r="F16" s="240"/>
      <c r="G16" s="240"/>
      <c r="H16" s="241"/>
      <c r="I16" s="243" t="s">
        <v>11</v>
      </c>
      <c r="J16" s="244"/>
      <c r="K16" s="166">
        <v>33271905</v>
      </c>
      <c r="L16" s="17"/>
      <c r="M16" s="19"/>
    </row>
    <row r="17" spans="1:13" s="13" customFormat="1" ht="18" customHeight="1" thickBot="1" x14ac:dyDescent="0.3">
      <c r="A17" s="44" t="s">
        <v>12</v>
      </c>
      <c r="B17" s="239" t="s">
        <v>287</v>
      </c>
      <c r="C17" s="240"/>
      <c r="D17" s="240"/>
      <c r="E17" s="240"/>
      <c r="F17" s="240"/>
      <c r="G17" s="240"/>
      <c r="H17" s="241"/>
      <c r="I17" s="243" t="s">
        <v>13</v>
      </c>
      <c r="J17" s="244"/>
      <c r="K17" s="166">
        <v>150</v>
      </c>
      <c r="L17" s="17"/>
      <c r="M17" s="19"/>
    </row>
    <row r="18" spans="1:13" s="13" customFormat="1" ht="18" customHeight="1" thickBot="1" x14ac:dyDescent="0.3">
      <c r="A18" s="44" t="s">
        <v>14</v>
      </c>
      <c r="B18" s="239" t="s">
        <v>283</v>
      </c>
      <c r="C18" s="240"/>
      <c r="D18" s="240"/>
      <c r="E18" s="240"/>
      <c r="F18" s="240"/>
      <c r="G18" s="240"/>
      <c r="H18" s="241"/>
      <c r="I18" s="243" t="s">
        <v>15</v>
      </c>
      <c r="J18" s="244"/>
      <c r="K18" s="166"/>
      <c r="L18" s="17"/>
      <c r="M18" s="19"/>
    </row>
    <row r="19" spans="1:13" s="13" customFormat="1" ht="18" customHeight="1" thickBot="1" x14ac:dyDescent="0.3">
      <c r="A19" s="44" t="s">
        <v>16</v>
      </c>
      <c r="B19" s="239" t="s">
        <v>284</v>
      </c>
      <c r="C19" s="240"/>
      <c r="D19" s="240"/>
      <c r="E19" s="240"/>
      <c r="F19" s="240"/>
      <c r="G19" s="240"/>
      <c r="H19" s="241"/>
      <c r="I19" s="243" t="s">
        <v>17</v>
      </c>
      <c r="J19" s="244"/>
      <c r="K19" s="166"/>
      <c r="L19" s="17"/>
      <c r="M19" s="19"/>
    </row>
    <row r="20" spans="1:13" s="13" customFormat="1" ht="18" customHeight="1" thickBot="1" x14ac:dyDescent="0.3">
      <c r="A20" s="44" t="s">
        <v>18</v>
      </c>
      <c r="B20" s="239" t="s">
        <v>269</v>
      </c>
      <c r="C20" s="240"/>
      <c r="D20" s="240"/>
      <c r="E20" s="240"/>
      <c r="F20" s="240"/>
      <c r="G20" s="240"/>
      <c r="H20" s="241"/>
      <c r="I20" s="243" t="s">
        <v>19</v>
      </c>
      <c r="J20" s="244"/>
      <c r="K20" s="166"/>
      <c r="L20" s="17"/>
      <c r="M20" s="19"/>
    </row>
    <row r="21" spans="1:13" s="13" customFormat="1" ht="18" customHeight="1" thickBot="1" x14ac:dyDescent="0.3">
      <c r="A21" s="44" t="s">
        <v>20</v>
      </c>
      <c r="B21" s="239" t="s">
        <v>270</v>
      </c>
      <c r="C21" s="240"/>
      <c r="D21" s="240"/>
      <c r="E21" s="240"/>
      <c r="F21" s="240"/>
      <c r="G21" s="240"/>
      <c r="H21" s="241"/>
      <c r="I21" s="243" t="s">
        <v>21</v>
      </c>
      <c r="J21" s="244"/>
      <c r="K21" s="167" t="s">
        <v>312</v>
      </c>
      <c r="L21" s="17"/>
      <c r="M21" s="19"/>
    </row>
    <row r="22" spans="1:13" s="13" customFormat="1" ht="18" customHeight="1" thickBot="1" x14ac:dyDescent="0.3">
      <c r="A22" s="44" t="s">
        <v>22</v>
      </c>
      <c r="B22" s="252" t="s">
        <v>29</v>
      </c>
      <c r="C22" s="253"/>
      <c r="D22" s="253"/>
      <c r="E22" s="253"/>
      <c r="F22" s="253"/>
      <c r="G22" s="253"/>
      <c r="H22" s="254"/>
      <c r="I22" s="209"/>
      <c r="J22" s="45"/>
      <c r="K22" s="166"/>
      <c r="L22" s="18"/>
      <c r="M22" s="19"/>
    </row>
    <row r="23" spans="1:13" s="13" customFormat="1" ht="18" customHeight="1" thickBot="1" x14ac:dyDescent="0.3">
      <c r="A23" s="44" t="s">
        <v>23</v>
      </c>
      <c r="B23" s="239" t="s">
        <v>271</v>
      </c>
      <c r="C23" s="240"/>
      <c r="D23" s="240"/>
      <c r="E23" s="240"/>
      <c r="F23" s="240"/>
      <c r="G23" s="240"/>
      <c r="H23" s="241"/>
      <c r="I23" s="209"/>
      <c r="J23" s="45"/>
      <c r="K23" s="166"/>
      <c r="L23" s="17"/>
      <c r="M23" s="19"/>
    </row>
    <row r="24" spans="1:13" s="13" customFormat="1" ht="20.25" thickBot="1" x14ac:dyDescent="0.3">
      <c r="A24" s="44" t="s">
        <v>272</v>
      </c>
      <c r="B24" s="252">
        <v>255</v>
      </c>
      <c r="C24" s="253"/>
      <c r="D24" s="253"/>
      <c r="E24" s="253"/>
      <c r="F24" s="253"/>
      <c r="G24" s="253"/>
      <c r="H24" s="254"/>
      <c r="I24" s="243" t="s">
        <v>24</v>
      </c>
      <c r="J24" s="244"/>
      <c r="K24" s="166"/>
      <c r="L24" s="17"/>
      <c r="M24" s="19"/>
    </row>
    <row r="25" spans="1:13" s="13" customFormat="1" ht="20.25" thickBot="1" x14ac:dyDescent="0.3">
      <c r="A25" s="44" t="s">
        <v>25</v>
      </c>
      <c r="B25" s="239" t="s">
        <v>285</v>
      </c>
      <c r="C25" s="240"/>
      <c r="D25" s="240"/>
      <c r="E25" s="240"/>
      <c r="F25" s="240"/>
      <c r="G25" s="240"/>
      <c r="H25" s="241"/>
      <c r="I25" s="243" t="s">
        <v>26</v>
      </c>
      <c r="J25" s="244"/>
      <c r="K25" s="166"/>
      <c r="L25" s="17"/>
      <c r="M25" s="19"/>
    </row>
    <row r="26" spans="1:13" s="13" customFormat="1" ht="18" customHeight="1" thickBot="1" x14ac:dyDescent="0.3">
      <c r="A26" s="44" t="s">
        <v>27</v>
      </c>
      <c r="B26" s="279" t="s">
        <v>313</v>
      </c>
      <c r="C26" s="280"/>
      <c r="D26" s="280"/>
      <c r="E26" s="280"/>
      <c r="F26" s="280"/>
      <c r="G26" s="280"/>
      <c r="H26" s="281"/>
      <c r="I26" s="210"/>
      <c r="J26" s="46"/>
      <c r="K26" s="168"/>
      <c r="L26" s="18"/>
      <c r="M26" s="19"/>
    </row>
    <row r="27" spans="1:13" s="13" customFormat="1" ht="18" customHeight="1" thickBot="1" x14ac:dyDescent="0.3">
      <c r="A27" s="44" t="s">
        <v>28</v>
      </c>
      <c r="B27" s="239" t="s">
        <v>286</v>
      </c>
      <c r="C27" s="240"/>
      <c r="D27" s="240"/>
      <c r="E27" s="240"/>
      <c r="F27" s="240"/>
      <c r="G27" s="240"/>
      <c r="H27" s="241"/>
      <c r="I27" s="37"/>
      <c r="J27" s="37"/>
      <c r="K27" s="163"/>
    </row>
    <row r="28" spans="1:13" s="13" customFormat="1" ht="15" customHeight="1" x14ac:dyDescent="0.25">
      <c r="A28" s="19"/>
      <c r="B28" s="31"/>
      <c r="C28" s="14"/>
      <c r="D28" s="14"/>
      <c r="E28" s="14"/>
      <c r="K28" s="169"/>
    </row>
    <row r="29" spans="1:13" s="13" customFormat="1" ht="56.25" customHeight="1" x14ac:dyDescent="0.25">
      <c r="A29" s="257" t="s">
        <v>342</v>
      </c>
      <c r="B29" s="257"/>
      <c r="C29" s="257"/>
      <c r="D29" s="257"/>
      <c r="E29" s="257"/>
      <c r="F29" s="257"/>
      <c r="G29" s="257"/>
      <c r="H29" s="257"/>
      <c r="I29" s="257"/>
      <c r="J29" s="257"/>
      <c r="K29" s="169"/>
    </row>
    <row r="30" spans="1:13" s="13" customFormat="1" ht="18" customHeight="1" thickBot="1" x14ac:dyDescent="0.3">
      <c r="A30" s="20"/>
      <c r="B30" s="32"/>
      <c r="C30" s="20"/>
      <c r="D30" s="20"/>
      <c r="E30" s="20"/>
      <c r="F30" s="20"/>
      <c r="G30" s="20"/>
      <c r="H30" s="20"/>
      <c r="I30" s="20"/>
      <c r="J30" s="76" t="s">
        <v>29</v>
      </c>
      <c r="K30" s="169"/>
    </row>
    <row r="31" spans="1:13" s="13" customFormat="1" ht="37.5" customHeight="1" thickBot="1" x14ac:dyDescent="0.3">
      <c r="A31" s="258" t="s">
        <v>30</v>
      </c>
      <c r="B31" s="271" t="s">
        <v>113</v>
      </c>
      <c r="C31" s="260" t="s">
        <v>31</v>
      </c>
      <c r="D31" s="260" t="s">
        <v>339</v>
      </c>
      <c r="E31" s="260" t="s">
        <v>340</v>
      </c>
      <c r="F31" s="260" t="s">
        <v>341</v>
      </c>
      <c r="G31" s="262" t="s">
        <v>32</v>
      </c>
      <c r="H31" s="263"/>
      <c r="I31" s="263"/>
      <c r="J31" s="264"/>
      <c r="K31" s="269" t="s">
        <v>33</v>
      </c>
    </row>
    <row r="32" spans="1:13" s="13" customFormat="1" ht="42" customHeight="1" thickBot="1" x14ac:dyDescent="0.3">
      <c r="A32" s="259"/>
      <c r="B32" s="272"/>
      <c r="C32" s="261"/>
      <c r="D32" s="261"/>
      <c r="E32" s="261"/>
      <c r="F32" s="261"/>
      <c r="G32" s="21" t="s">
        <v>34</v>
      </c>
      <c r="H32" s="194" t="s">
        <v>35</v>
      </c>
      <c r="I32" s="22" t="s">
        <v>36</v>
      </c>
      <c r="J32" s="71" t="s">
        <v>37</v>
      </c>
      <c r="K32" s="270"/>
    </row>
    <row r="33" spans="1:13" s="9" customFormat="1" ht="17.25" customHeight="1" thickBot="1" x14ac:dyDescent="0.3">
      <c r="A33" s="10">
        <v>1</v>
      </c>
      <c r="B33" s="33">
        <v>2</v>
      </c>
      <c r="C33" s="11">
        <v>3</v>
      </c>
      <c r="D33" s="11">
        <v>4</v>
      </c>
      <c r="E33" s="11">
        <v>5</v>
      </c>
      <c r="F33" s="11">
        <v>6</v>
      </c>
      <c r="G33" s="12">
        <v>7</v>
      </c>
      <c r="H33" s="195">
        <v>8</v>
      </c>
      <c r="I33" s="12">
        <v>9</v>
      </c>
      <c r="J33" s="11">
        <v>10</v>
      </c>
      <c r="K33" s="170">
        <v>11</v>
      </c>
    </row>
    <row r="34" spans="1:13" s="35" customFormat="1" ht="32.25" customHeight="1" thickBot="1" x14ac:dyDescent="0.3">
      <c r="A34" s="78" t="s">
        <v>38</v>
      </c>
      <c r="B34" s="79">
        <v>1</v>
      </c>
      <c r="C34" s="80">
        <v>1000</v>
      </c>
      <c r="D34" s="78"/>
      <c r="E34" s="78"/>
      <c r="F34" s="151"/>
      <c r="G34" s="78"/>
      <c r="H34" s="196"/>
      <c r="I34" s="78"/>
      <c r="J34" s="81"/>
      <c r="K34" s="171"/>
    </row>
    <row r="35" spans="1:13" s="36" customFormat="1" ht="21" customHeight="1" thickBot="1" x14ac:dyDescent="0.3">
      <c r="A35" s="82" t="s">
        <v>212</v>
      </c>
      <c r="B35" s="83">
        <f>B34+1</f>
        <v>2</v>
      </c>
      <c r="C35" s="80">
        <v>1010</v>
      </c>
      <c r="D35" s="77">
        <f>D36+D37+D46+D50+D51</f>
        <v>62403.299999999996</v>
      </c>
      <c r="E35" s="77">
        <f>E36+E37+E46+E50+E51</f>
        <v>69557.100000000006</v>
      </c>
      <c r="F35" s="68">
        <f t="shared" ref="F35:F50" si="0">SUM(G35:J35)</f>
        <v>72920.399999999994</v>
      </c>
      <c r="G35" s="77">
        <f>G36+G37+G46+G50+G51</f>
        <v>18786.599999999999</v>
      </c>
      <c r="H35" s="197">
        <f>H36+H37+H46+H50+H51</f>
        <v>18016.3</v>
      </c>
      <c r="I35" s="77">
        <f>I36+I37+I46+I50+I51</f>
        <v>17386.5</v>
      </c>
      <c r="J35" s="62">
        <f>J36+J37+J46+J50+J51</f>
        <v>18731</v>
      </c>
      <c r="K35" s="172"/>
      <c r="M35" s="157"/>
    </row>
    <row r="36" spans="1:13" s="24" customFormat="1" ht="20.25" x14ac:dyDescent="0.25">
      <c r="A36" s="84" t="s">
        <v>201</v>
      </c>
      <c r="B36" s="85">
        <f t="shared" ref="B36:B129" si="1">B35+1</f>
        <v>3</v>
      </c>
      <c r="C36" s="86">
        <v>1020</v>
      </c>
      <c r="D36" s="152"/>
      <c r="E36" s="74"/>
      <c r="F36" s="74">
        <f t="shared" si="0"/>
        <v>0</v>
      </c>
      <c r="G36" s="57"/>
      <c r="H36" s="56"/>
      <c r="I36" s="56"/>
      <c r="J36" s="56"/>
      <c r="K36" s="58"/>
      <c r="M36" s="157"/>
    </row>
    <row r="37" spans="1:13" s="24" customFormat="1" ht="36" customHeight="1" x14ac:dyDescent="0.25">
      <c r="A37" s="84" t="s">
        <v>87</v>
      </c>
      <c r="B37" s="87">
        <f t="shared" si="1"/>
        <v>4</v>
      </c>
      <c r="C37" s="86">
        <v>1030</v>
      </c>
      <c r="D37" s="69">
        <f>SUM(D38:D45)</f>
        <v>50400.2</v>
      </c>
      <c r="E37" s="64">
        <f t="shared" ref="E37:J37" si="2">SUM(E38:E45)</f>
        <v>56432</v>
      </c>
      <c r="F37" s="64">
        <f t="shared" si="2"/>
        <v>59260</v>
      </c>
      <c r="G37" s="64">
        <f t="shared" si="2"/>
        <v>14730</v>
      </c>
      <c r="H37" s="64">
        <f t="shared" si="2"/>
        <v>14810</v>
      </c>
      <c r="I37" s="64">
        <f t="shared" si="2"/>
        <v>14830</v>
      </c>
      <c r="J37" s="64">
        <f t="shared" si="2"/>
        <v>14890</v>
      </c>
      <c r="K37" s="58"/>
      <c r="M37" s="157"/>
    </row>
    <row r="38" spans="1:13" s="48" customFormat="1" ht="20.25" x14ac:dyDescent="0.25">
      <c r="A38" s="88" t="s">
        <v>288</v>
      </c>
      <c r="B38" s="87">
        <f>B37+1</f>
        <v>5</v>
      </c>
      <c r="C38" s="66" t="s">
        <v>293</v>
      </c>
      <c r="D38" s="69">
        <v>2095.1</v>
      </c>
      <c r="E38" s="57">
        <v>2860</v>
      </c>
      <c r="F38" s="57">
        <f t="shared" si="0"/>
        <v>2860</v>
      </c>
      <c r="G38" s="57">
        <v>660</v>
      </c>
      <c r="H38" s="57">
        <v>700</v>
      </c>
      <c r="I38" s="57">
        <v>720</v>
      </c>
      <c r="J38" s="57">
        <v>780</v>
      </c>
      <c r="K38" s="173"/>
      <c r="M38" s="157"/>
    </row>
    <row r="39" spans="1:13" s="48" customFormat="1" ht="31.5" x14ac:dyDescent="0.25">
      <c r="A39" s="72" t="s">
        <v>289</v>
      </c>
      <c r="B39" s="87">
        <f t="shared" ref="B39:B45" si="3">B38+1</f>
        <v>6</v>
      </c>
      <c r="C39" s="67" t="s">
        <v>294</v>
      </c>
      <c r="D39" s="57">
        <v>15545.8</v>
      </c>
      <c r="E39" s="57">
        <v>17800</v>
      </c>
      <c r="F39" s="57">
        <f t="shared" si="0"/>
        <v>18000</v>
      </c>
      <c r="G39" s="57">
        <v>4500</v>
      </c>
      <c r="H39" s="57">
        <v>4500</v>
      </c>
      <c r="I39" s="57">
        <v>4500</v>
      </c>
      <c r="J39" s="57">
        <v>4500</v>
      </c>
      <c r="K39" s="173"/>
      <c r="M39" s="157"/>
    </row>
    <row r="40" spans="1:13" s="48" customFormat="1" ht="31.5" x14ac:dyDescent="0.25">
      <c r="A40" s="72" t="s">
        <v>290</v>
      </c>
      <c r="B40" s="87">
        <f t="shared" si="3"/>
        <v>7</v>
      </c>
      <c r="C40" s="66" t="s">
        <v>295</v>
      </c>
      <c r="D40" s="57">
        <v>31014.9</v>
      </c>
      <c r="E40" s="57">
        <v>32600</v>
      </c>
      <c r="F40" s="57">
        <f t="shared" si="0"/>
        <v>33200</v>
      </c>
      <c r="G40" s="57">
        <v>8300</v>
      </c>
      <c r="H40" s="57">
        <v>8300</v>
      </c>
      <c r="I40" s="57">
        <v>8300</v>
      </c>
      <c r="J40" s="57">
        <v>8300</v>
      </c>
      <c r="K40" s="173"/>
      <c r="M40" s="157"/>
    </row>
    <row r="41" spans="1:13" s="48" customFormat="1" ht="31.5" x14ac:dyDescent="0.25">
      <c r="A41" s="72" t="s">
        <v>291</v>
      </c>
      <c r="B41" s="87">
        <f t="shared" si="3"/>
        <v>8</v>
      </c>
      <c r="C41" s="67" t="s">
        <v>296</v>
      </c>
      <c r="D41" s="57">
        <v>254.7</v>
      </c>
      <c r="E41" s="57">
        <v>300</v>
      </c>
      <c r="F41" s="57">
        <f t="shared" si="0"/>
        <v>320</v>
      </c>
      <c r="G41" s="57">
        <v>80</v>
      </c>
      <c r="H41" s="57">
        <v>80</v>
      </c>
      <c r="I41" s="57">
        <v>80</v>
      </c>
      <c r="J41" s="57">
        <v>80</v>
      </c>
      <c r="K41" s="173"/>
      <c r="M41" s="157"/>
    </row>
    <row r="42" spans="1:13" s="48" customFormat="1" ht="20.25" x14ac:dyDescent="0.25">
      <c r="A42" s="72" t="s">
        <v>292</v>
      </c>
      <c r="B42" s="87">
        <f t="shared" si="3"/>
        <v>9</v>
      </c>
      <c r="C42" s="66" t="s">
        <v>297</v>
      </c>
      <c r="D42" s="57">
        <v>949.2</v>
      </c>
      <c r="E42" s="57">
        <v>1680</v>
      </c>
      <c r="F42" s="57">
        <f>SUM(G42:J42)</f>
        <v>2960</v>
      </c>
      <c r="G42" s="57">
        <v>710</v>
      </c>
      <c r="H42" s="57">
        <v>750</v>
      </c>
      <c r="I42" s="57">
        <v>750</v>
      </c>
      <c r="J42" s="57">
        <v>750</v>
      </c>
      <c r="K42" s="173"/>
      <c r="M42" s="157"/>
    </row>
    <row r="43" spans="1:13" s="48" customFormat="1" ht="20.25" x14ac:dyDescent="0.25">
      <c r="A43" s="72" t="s">
        <v>318</v>
      </c>
      <c r="B43" s="87">
        <f t="shared" si="3"/>
        <v>10</v>
      </c>
      <c r="C43" s="67" t="s">
        <v>298</v>
      </c>
      <c r="D43" s="57">
        <v>286.5</v>
      </c>
      <c r="E43" s="57">
        <v>600</v>
      </c>
      <c r="F43" s="57">
        <f t="shared" si="0"/>
        <v>600</v>
      </c>
      <c r="G43" s="57">
        <v>150</v>
      </c>
      <c r="H43" s="57">
        <v>150</v>
      </c>
      <c r="I43" s="57">
        <v>150</v>
      </c>
      <c r="J43" s="57">
        <v>150</v>
      </c>
      <c r="K43" s="173"/>
      <c r="M43" s="157"/>
    </row>
    <row r="44" spans="1:13" s="48" customFormat="1" ht="47.25" x14ac:dyDescent="0.25">
      <c r="A44" s="75" t="s">
        <v>314</v>
      </c>
      <c r="B44" s="87">
        <f t="shared" si="3"/>
        <v>11</v>
      </c>
      <c r="C44" s="66" t="s">
        <v>299</v>
      </c>
      <c r="D44" s="57">
        <v>182.1</v>
      </c>
      <c r="E44" s="57">
        <v>352</v>
      </c>
      <c r="F44" s="57">
        <f>SUM(G44:J44)</f>
        <v>1080</v>
      </c>
      <c r="G44" s="57">
        <v>270</v>
      </c>
      <c r="H44" s="57">
        <v>270</v>
      </c>
      <c r="I44" s="57">
        <v>270</v>
      </c>
      <c r="J44" s="57">
        <v>270</v>
      </c>
      <c r="K44" s="173"/>
      <c r="M44" s="157"/>
    </row>
    <row r="45" spans="1:13" s="48" customFormat="1" ht="20.25" x14ac:dyDescent="0.25">
      <c r="A45" s="72" t="s">
        <v>319</v>
      </c>
      <c r="B45" s="87">
        <f t="shared" si="3"/>
        <v>12</v>
      </c>
      <c r="C45" s="67" t="s">
        <v>300</v>
      </c>
      <c r="D45" s="57">
        <v>71.900000000000006</v>
      </c>
      <c r="E45" s="57">
        <v>240</v>
      </c>
      <c r="F45" s="57">
        <f t="shared" si="0"/>
        <v>240</v>
      </c>
      <c r="G45" s="57">
        <v>60</v>
      </c>
      <c r="H45" s="57">
        <v>60</v>
      </c>
      <c r="I45" s="57">
        <v>60</v>
      </c>
      <c r="J45" s="57">
        <v>60</v>
      </c>
      <c r="K45" s="173"/>
      <c r="M45" s="157"/>
    </row>
    <row r="46" spans="1:13" s="24" customFormat="1" ht="21" customHeight="1" x14ac:dyDescent="0.25">
      <c r="A46" s="84" t="s">
        <v>128</v>
      </c>
      <c r="B46" s="87">
        <f>B45+1</f>
        <v>13</v>
      </c>
      <c r="C46" s="86">
        <v>1040</v>
      </c>
      <c r="D46" s="64">
        <f>D47+D48+D49</f>
        <v>4355.7</v>
      </c>
      <c r="E46" s="64">
        <f>E47+E48+E49</f>
        <v>6146.2</v>
      </c>
      <c r="F46" s="74">
        <f t="shared" si="0"/>
        <v>6900</v>
      </c>
      <c r="G46" s="64">
        <f>G47+G48+G49</f>
        <v>2779</v>
      </c>
      <c r="H46" s="64">
        <f>H47+H48+H49</f>
        <v>928.7</v>
      </c>
      <c r="I46" s="64">
        <f>I47+I48+I49</f>
        <v>578.9</v>
      </c>
      <c r="J46" s="64">
        <f>J47+J48+J49</f>
        <v>2613.4</v>
      </c>
      <c r="K46" s="58"/>
      <c r="M46" s="157"/>
    </row>
    <row r="47" spans="1:13" s="48" customFormat="1" ht="20.25" x14ac:dyDescent="0.25">
      <c r="A47" s="89" t="s">
        <v>129</v>
      </c>
      <c r="B47" s="87">
        <f>B46+1</f>
        <v>14</v>
      </c>
      <c r="C47" s="90" t="s">
        <v>130</v>
      </c>
      <c r="D47" s="57">
        <v>4355.7</v>
      </c>
      <c r="E47" s="57">
        <v>6146.2</v>
      </c>
      <c r="F47" s="58">
        <f t="shared" si="0"/>
        <v>6900</v>
      </c>
      <c r="G47" s="57">
        <f>G142</f>
        <v>2779</v>
      </c>
      <c r="H47" s="57">
        <f>H142</f>
        <v>928.7</v>
      </c>
      <c r="I47" s="57">
        <f>I142</f>
        <v>578.9</v>
      </c>
      <c r="J47" s="57">
        <f>J142</f>
        <v>2613.4</v>
      </c>
      <c r="K47" s="58"/>
      <c r="M47" s="157"/>
    </row>
    <row r="48" spans="1:13" s="24" customFormat="1" ht="21" customHeight="1" x14ac:dyDescent="0.25">
      <c r="A48" s="89" t="s">
        <v>131</v>
      </c>
      <c r="B48" s="87">
        <f t="shared" si="1"/>
        <v>15</v>
      </c>
      <c r="C48" s="90" t="s">
        <v>132</v>
      </c>
      <c r="D48" s="57"/>
      <c r="E48" s="57">
        <v>0</v>
      </c>
      <c r="F48" s="58">
        <f t="shared" si="0"/>
        <v>0</v>
      </c>
      <c r="G48" s="57"/>
      <c r="H48" s="57"/>
      <c r="I48" s="57"/>
      <c r="J48" s="57"/>
      <c r="K48" s="58"/>
      <c r="M48" s="157"/>
    </row>
    <row r="49" spans="1:13" s="24" customFormat="1" ht="21" customHeight="1" x14ac:dyDescent="0.25">
      <c r="A49" s="89" t="s">
        <v>133</v>
      </c>
      <c r="B49" s="87">
        <f t="shared" si="1"/>
        <v>16</v>
      </c>
      <c r="C49" s="90" t="s">
        <v>134</v>
      </c>
      <c r="D49" s="57"/>
      <c r="E49" s="57">
        <v>0</v>
      </c>
      <c r="F49" s="58">
        <f t="shared" si="0"/>
        <v>0</v>
      </c>
      <c r="G49" s="57"/>
      <c r="H49" s="57"/>
      <c r="I49" s="57"/>
      <c r="J49" s="57"/>
      <c r="K49" s="58"/>
      <c r="M49" s="157"/>
    </row>
    <row r="50" spans="1:13" s="24" customFormat="1" ht="37.5" x14ac:dyDescent="0.25">
      <c r="A50" s="91" t="s">
        <v>135</v>
      </c>
      <c r="B50" s="87">
        <f t="shared" si="1"/>
        <v>17</v>
      </c>
      <c r="C50" s="86">
        <v>1050</v>
      </c>
      <c r="D50" s="64">
        <v>1741.3</v>
      </c>
      <c r="E50" s="64">
        <v>2728.9</v>
      </c>
      <c r="F50" s="74">
        <f t="shared" si="0"/>
        <v>2110.3999999999996</v>
      </c>
      <c r="G50" s="60">
        <f>G140+G151+G152</f>
        <v>227.6</v>
      </c>
      <c r="H50" s="60">
        <f>H140+H151+H152</f>
        <v>1077.5999999999999</v>
      </c>
      <c r="I50" s="60">
        <f>I140+I151+I152</f>
        <v>777.6</v>
      </c>
      <c r="J50" s="60">
        <f>J140+J151+J152</f>
        <v>27.6</v>
      </c>
      <c r="K50" s="58"/>
      <c r="M50" s="157"/>
    </row>
    <row r="51" spans="1:13" s="24" customFormat="1" ht="33.75" customHeight="1" x14ac:dyDescent="0.25">
      <c r="A51" s="91" t="s">
        <v>84</v>
      </c>
      <c r="B51" s="87">
        <f t="shared" si="1"/>
        <v>18</v>
      </c>
      <c r="C51" s="86">
        <v>1060</v>
      </c>
      <c r="D51" s="64">
        <f>SUM(D53:D60)</f>
        <v>5906.1</v>
      </c>
      <c r="E51" s="64">
        <v>4250</v>
      </c>
      <c r="F51" s="64">
        <f t="shared" ref="F51:F60" si="4">SUM(G51:J51)</f>
        <v>4650</v>
      </c>
      <c r="G51" s="64">
        <f>G52+G53+G54+G55+G56+G58</f>
        <v>1050</v>
      </c>
      <c r="H51" s="64">
        <f>H52+H53+H54+H55+H56+H58</f>
        <v>1200</v>
      </c>
      <c r="I51" s="64">
        <f>I52+I53+I54+I55+I56+I58</f>
        <v>1200</v>
      </c>
      <c r="J51" s="64">
        <f>J52+J53+J54+J55+J56+J58</f>
        <v>1200</v>
      </c>
      <c r="K51" s="57"/>
      <c r="M51" s="157"/>
    </row>
    <row r="52" spans="1:13" s="24" customFormat="1" ht="21" customHeight="1" x14ac:dyDescent="0.25">
      <c r="A52" s="89" t="s">
        <v>39</v>
      </c>
      <c r="B52" s="87">
        <f t="shared" si="1"/>
        <v>19</v>
      </c>
      <c r="C52" s="90" t="s">
        <v>104</v>
      </c>
      <c r="D52" s="64"/>
      <c r="E52" s="64">
        <v>0</v>
      </c>
      <c r="F52" s="74">
        <f t="shared" si="4"/>
        <v>0</v>
      </c>
      <c r="G52" s="64"/>
      <c r="H52" s="64"/>
      <c r="I52" s="64"/>
      <c r="J52" s="64"/>
      <c r="K52" s="57"/>
      <c r="M52" s="157"/>
    </row>
    <row r="53" spans="1:13" s="24" customFormat="1" ht="30.75" customHeight="1" x14ac:dyDescent="0.25">
      <c r="A53" s="89" t="s">
        <v>40</v>
      </c>
      <c r="B53" s="87">
        <f t="shared" si="1"/>
        <v>20</v>
      </c>
      <c r="C53" s="90" t="s">
        <v>136</v>
      </c>
      <c r="D53" s="64"/>
      <c r="E53" s="64">
        <v>0</v>
      </c>
      <c r="F53" s="74">
        <f t="shared" si="4"/>
        <v>0</v>
      </c>
      <c r="G53" s="64"/>
      <c r="H53" s="64"/>
      <c r="I53" s="64"/>
      <c r="J53" s="64"/>
      <c r="K53" s="57"/>
      <c r="M53" s="157"/>
    </row>
    <row r="54" spans="1:13" s="36" customFormat="1" ht="27.75" customHeight="1" x14ac:dyDescent="0.25">
      <c r="A54" s="89" t="s">
        <v>202</v>
      </c>
      <c r="B54" s="87">
        <f t="shared" si="1"/>
        <v>21</v>
      </c>
      <c r="C54" s="90" t="s">
        <v>137</v>
      </c>
      <c r="D54" s="64"/>
      <c r="E54" s="64">
        <v>0</v>
      </c>
      <c r="F54" s="74">
        <f t="shared" si="4"/>
        <v>0</v>
      </c>
      <c r="G54" s="64"/>
      <c r="H54" s="64"/>
      <c r="I54" s="64"/>
      <c r="J54" s="64"/>
      <c r="K54" s="57"/>
      <c r="M54" s="157"/>
    </row>
    <row r="55" spans="1:13" s="24" customFormat="1" ht="27.75" customHeight="1" x14ac:dyDescent="0.25">
      <c r="A55" s="92" t="s">
        <v>88</v>
      </c>
      <c r="B55" s="87">
        <f t="shared" si="1"/>
        <v>22</v>
      </c>
      <c r="C55" s="90" t="s">
        <v>138</v>
      </c>
      <c r="D55" s="64">
        <v>3241.6</v>
      </c>
      <c r="E55" s="64">
        <v>4250</v>
      </c>
      <c r="F55" s="74">
        <f t="shared" si="4"/>
        <v>4650</v>
      </c>
      <c r="G55" s="64">
        <v>1050</v>
      </c>
      <c r="H55" s="64">
        <v>1200</v>
      </c>
      <c r="I55" s="64">
        <v>1200</v>
      </c>
      <c r="J55" s="64">
        <v>1200</v>
      </c>
      <c r="K55" s="57"/>
      <c r="M55" s="157"/>
    </row>
    <row r="56" spans="1:13" s="24" customFormat="1" ht="35.25" customHeight="1" x14ac:dyDescent="0.25">
      <c r="A56" s="93" t="s">
        <v>139</v>
      </c>
      <c r="B56" s="87">
        <f t="shared" si="1"/>
        <v>23</v>
      </c>
      <c r="C56" s="94" t="s">
        <v>140</v>
      </c>
      <c r="D56" s="64">
        <v>1692.6</v>
      </c>
      <c r="E56" s="64">
        <v>0</v>
      </c>
      <c r="F56" s="74">
        <f t="shared" si="4"/>
        <v>0</v>
      </c>
      <c r="G56" s="64"/>
      <c r="H56" s="198"/>
      <c r="I56" s="64"/>
      <c r="J56" s="149"/>
      <c r="K56" s="174"/>
      <c r="M56" s="157"/>
    </row>
    <row r="57" spans="1:13" s="24" customFormat="1" ht="21" customHeight="1" x14ac:dyDescent="0.25">
      <c r="A57" s="95" t="s">
        <v>210</v>
      </c>
      <c r="B57" s="87">
        <f t="shared" si="1"/>
        <v>24</v>
      </c>
      <c r="C57" s="96" t="s">
        <v>208</v>
      </c>
      <c r="D57" s="64"/>
      <c r="E57" s="64">
        <v>0</v>
      </c>
      <c r="F57" s="74">
        <f t="shared" si="4"/>
        <v>0</v>
      </c>
      <c r="G57" s="64"/>
      <c r="H57" s="64"/>
      <c r="I57" s="64"/>
      <c r="J57" s="64"/>
      <c r="K57" s="57"/>
      <c r="M57" s="157"/>
    </row>
    <row r="58" spans="1:13" s="24" customFormat="1" ht="59.25" customHeight="1" thickBot="1" x14ac:dyDescent="0.3">
      <c r="A58" s="93" t="s">
        <v>142</v>
      </c>
      <c r="B58" s="97">
        <f t="shared" si="1"/>
        <v>25</v>
      </c>
      <c r="C58" s="94" t="s">
        <v>141</v>
      </c>
      <c r="D58" s="125"/>
      <c r="E58" s="125">
        <v>0</v>
      </c>
      <c r="F58" s="222">
        <f t="shared" si="4"/>
        <v>0</v>
      </c>
      <c r="G58" s="125"/>
      <c r="H58" s="125"/>
      <c r="I58" s="125"/>
      <c r="J58" s="125"/>
      <c r="K58" s="108"/>
      <c r="M58" s="157"/>
    </row>
    <row r="59" spans="1:13" s="24" customFormat="1" ht="60" customHeight="1" x14ac:dyDescent="0.25">
      <c r="A59" s="223" t="s">
        <v>309</v>
      </c>
      <c r="B59" s="224">
        <f t="shared" si="1"/>
        <v>26</v>
      </c>
      <c r="C59" s="225" t="s">
        <v>303</v>
      </c>
      <c r="D59" s="152">
        <v>581.6</v>
      </c>
      <c r="E59" s="152">
        <v>786.5</v>
      </c>
      <c r="F59" s="152">
        <f t="shared" si="4"/>
        <v>0</v>
      </c>
      <c r="G59" s="152"/>
      <c r="H59" s="152"/>
      <c r="I59" s="155"/>
      <c r="J59" s="152"/>
      <c r="K59" s="56"/>
      <c r="M59" s="157"/>
    </row>
    <row r="60" spans="1:13" s="48" customFormat="1" ht="39.75" thickBot="1" x14ac:dyDescent="0.3">
      <c r="A60" s="226" t="s">
        <v>310</v>
      </c>
      <c r="B60" s="123">
        <f t="shared" si="1"/>
        <v>27</v>
      </c>
      <c r="C60" s="227" t="s">
        <v>304</v>
      </c>
      <c r="D60" s="70">
        <v>390.3</v>
      </c>
      <c r="E60" s="70">
        <v>200</v>
      </c>
      <c r="F60" s="228">
        <f t="shared" si="4"/>
        <v>0</v>
      </c>
      <c r="G60" s="70"/>
      <c r="H60" s="70"/>
      <c r="I60" s="61"/>
      <c r="J60" s="70"/>
      <c r="K60" s="59"/>
      <c r="M60" s="157"/>
    </row>
    <row r="61" spans="1:13" s="48" customFormat="1" ht="20.25" x14ac:dyDescent="0.25">
      <c r="A61" s="84" t="s">
        <v>204</v>
      </c>
      <c r="B61" s="115">
        <f t="shared" si="1"/>
        <v>28</v>
      </c>
      <c r="C61" s="86">
        <v>1070</v>
      </c>
      <c r="D61" s="74">
        <v>0.3</v>
      </c>
      <c r="E61" s="74">
        <v>0.3</v>
      </c>
      <c r="F61" s="74">
        <v>0</v>
      </c>
      <c r="G61" s="74"/>
      <c r="H61" s="74"/>
      <c r="I61" s="63"/>
      <c r="J61" s="74"/>
      <c r="K61" s="58"/>
      <c r="M61" s="157"/>
    </row>
    <row r="62" spans="1:13" s="24" customFormat="1" ht="38.25" thickBot="1" x14ac:dyDescent="0.3">
      <c r="A62" s="84" t="s">
        <v>205</v>
      </c>
      <c r="B62" s="97">
        <f t="shared" si="1"/>
        <v>29</v>
      </c>
      <c r="C62" s="98">
        <v>1080</v>
      </c>
      <c r="D62" s="70">
        <v>133.6</v>
      </c>
      <c r="E62" s="64">
        <v>133.6</v>
      </c>
      <c r="F62" s="70">
        <v>0</v>
      </c>
      <c r="G62" s="70"/>
      <c r="H62" s="70"/>
      <c r="I62" s="61"/>
      <c r="J62" s="70"/>
      <c r="K62" s="59"/>
      <c r="M62" s="157"/>
    </row>
    <row r="63" spans="1:13" s="24" customFormat="1" ht="23.25" customHeight="1" thickBot="1" x14ac:dyDescent="0.3">
      <c r="A63" s="82" t="s">
        <v>102</v>
      </c>
      <c r="B63" s="83">
        <f>B62+1</f>
        <v>30</v>
      </c>
      <c r="C63" s="80">
        <v>1100</v>
      </c>
      <c r="D63" s="77">
        <f>D64+D79+D108+D130</f>
        <v>62658.500000000007</v>
      </c>
      <c r="E63" s="77">
        <f>E64+E79+E108+E130</f>
        <v>69557.100000000006</v>
      </c>
      <c r="F63" s="68">
        <f t="shared" ref="F63:F105" si="5">SUM(G63:J63)</f>
        <v>72920.399999999994</v>
      </c>
      <c r="G63" s="77">
        <f>G64+G79+G108+G130+G154+G155</f>
        <v>18786.599999999999</v>
      </c>
      <c r="H63" s="199">
        <f>H64+H79+H108+H130+H154+H155</f>
        <v>18016.3</v>
      </c>
      <c r="I63" s="77">
        <f>I64+I79+I108+I130+I154+I155</f>
        <v>17386.5</v>
      </c>
      <c r="J63" s="62">
        <f>J64+J79+J108+J130+J154+J155</f>
        <v>18731</v>
      </c>
      <c r="K63" s="172"/>
      <c r="M63" s="157"/>
    </row>
    <row r="64" spans="1:13" s="24" customFormat="1" ht="33.75" customHeight="1" thickBot="1" x14ac:dyDescent="0.3">
      <c r="A64" s="99" t="s">
        <v>201</v>
      </c>
      <c r="B64" s="83">
        <f t="shared" si="1"/>
        <v>31</v>
      </c>
      <c r="C64" s="100">
        <v>1110</v>
      </c>
      <c r="D64" s="68">
        <f>SUM(D65:D75)</f>
        <v>0</v>
      </c>
      <c r="E64" s="68">
        <f>SUM(E65:E75)</f>
        <v>0</v>
      </c>
      <c r="F64" s="68">
        <f t="shared" si="5"/>
        <v>0</v>
      </c>
      <c r="G64" s="68">
        <v>0</v>
      </c>
      <c r="H64" s="200">
        <v>0</v>
      </c>
      <c r="I64" s="68">
        <v>0</v>
      </c>
      <c r="J64" s="101">
        <v>0</v>
      </c>
      <c r="K64" s="175"/>
      <c r="M64" s="157"/>
    </row>
    <row r="65" spans="1:13" s="24" customFormat="1" ht="20.25" x14ac:dyDescent="0.25">
      <c r="A65" s="84" t="s">
        <v>85</v>
      </c>
      <c r="B65" s="85">
        <f t="shared" si="1"/>
        <v>32</v>
      </c>
      <c r="C65" s="86" t="s">
        <v>105</v>
      </c>
      <c r="D65" s="56"/>
      <c r="E65" s="56"/>
      <c r="F65" s="56">
        <f t="shared" si="5"/>
        <v>0</v>
      </c>
      <c r="G65" s="58"/>
      <c r="H65" s="73"/>
      <c r="I65" s="58"/>
      <c r="J65" s="102"/>
      <c r="K65" s="102"/>
      <c r="M65" s="157"/>
    </row>
    <row r="66" spans="1:13" s="24" customFormat="1" ht="21" customHeight="1" x14ac:dyDescent="0.25">
      <c r="A66" s="91" t="s">
        <v>86</v>
      </c>
      <c r="B66" s="87">
        <f t="shared" si="1"/>
        <v>33</v>
      </c>
      <c r="C66" s="86" t="s">
        <v>106</v>
      </c>
      <c r="D66" s="57"/>
      <c r="E66" s="57"/>
      <c r="F66" s="57">
        <f t="shared" si="5"/>
        <v>0</v>
      </c>
      <c r="G66" s="57"/>
      <c r="H66" s="201"/>
      <c r="I66" s="57"/>
      <c r="J66" s="60"/>
      <c r="K66" s="60"/>
      <c r="M66" s="157"/>
    </row>
    <row r="67" spans="1:13" s="24" customFormat="1" ht="21" customHeight="1" x14ac:dyDescent="0.25">
      <c r="A67" s="91" t="s">
        <v>143</v>
      </c>
      <c r="B67" s="87">
        <f t="shared" si="1"/>
        <v>34</v>
      </c>
      <c r="C67" s="86" t="s">
        <v>146</v>
      </c>
      <c r="D67" s="57"/>
      <c r="E67" s="57"/>
      <c r="F67" s="57">
        <f t="shared" si="5"/>
        <v>0</v>
      </c>
      <c r="G67" s="57"/>
      <c r="H67" s="201"/>
      <c r="I67" s="57"/>
      <c r="J67" s="60"/>
      <c r="K67" s="60"/>
      <c r="M67" s="157"/>
    </row>
    <row r="68" spans="1:13" s="24" customFormat="1" ht="21" customHeight="1" x14ac:dyDescent="0.25">
      <c r="A68" s="91" t="s">
        <v>41</v>
      </c>
      <c r="B68" s="87">
        <f t="shared" si="1"/>
        <v>35</v>
      </c>
      <c r="C68" s="86" t="s">
        <v>147</v>
      </c>
      <c r="D68" s="57"/>
      <c r="E68" s="57"/>
      <c r="F68" s="57">
        <f t="shared" si="5"/>
        <v>0</v>
      </c>
      <c r="G68" s="57"/>
      <c r="H68" s="201"/>
      <c r="I68" s="57"/>
      <c r="J68" s="60"/>
      <c r="K68" s="60"/>
      <c r="M68" s="157"/>
    </row>
    <row r="69" spans="1:13" s="24" customFormat="1" ht="21" customHeight="1" x14ac:dyDescent="0.25">
      <c r="A69" s="91" t="s">
        <v>42</v>
      </c>
      <c r="B69" s="87">
        <f t="shared" si="1"/>
        <v>36</v>
      </c>
      <c r="C69" s="86" t="s">
        <v>148</v>
      </c>
      <c r="D69" s="57"/>
      <c r="E69" s="57"/>
      <c r="F69" s="57">
        <f t="shared" si="5"/>
        <v>0</v>
      </c>
      <c r="G69" s="57"/>
      <c r="H69" s="201"/>
      <c r="I69" s="57"/>
      <c r="J69" s="60"/>
      <c r="K69" s="60"/>
      <c r="M69" s="157"/>
    </row>
    <row r="70" spans="1:13" s="24" customFormat="1" ht="21" customHeight="1" x14ac:dyDescent="0.25">
      <c r="A70" s="91" t="s">
        <v>144</v>
      </c>
      <c r="B70" s="87">
        <f t="shared" si="1"/>
        <v>37</v>
      </c>
      <c r="C70" s="86" t="s">
        <v>149</v>
      </c>
      <c r="D70" s="57"/>
      <c r="E70" s="57"/>
      <c r="F70" s="57">
        <f t="shared" si="5"/>
        <v>0</v>
      </c>
      <c r="G70" s="57"/>
      <c r="H70" s="201"/>
      <c r="I70" s="57"/>
      <c r="J70" s="60"/>
      <c r="K70" s="60"/>
      <c r="M70" s="157"/>
    </row>
    <row r="71" spans="1:13" s="24" customFormat="1" ht="21" customHeight="1" x14ac:dyDescent="0.25">
      <c r="A71" s="91" t="s">
        <v>96</v>
      </c>
      <c r="B71" s="87">
        <f t="shared" si="1"/>
        <v>38</v>
      </c>
      <c r="C71" s="86" t="s">
        <v>150</v>
      </c>
      <c r="D71" s="57"/>
      <c r="E71" s="57"/>
      <c r="F71" s="57">
        <f t="shared" si="5"/>
        <v>0</v>
      </c>
      <c r="G71" s="60"/>
      <c r="H71" s="201"/>
      <c r="I71" s="57"/>
      <c r="J71" s="60"/>
      <c r="K71" s="60"/>
      <c r="M71" s="157"/>
    </row>
    <row r="72" spans="1:13" s="24" customFormat="1" ht="21" customHeight="1" x14ac:dyDescent="0.25">
      <c r="A72" s="91" t="s">
        <v>97</v>
      </c>
      <c r="B72" s="87">
        <f t="shared" si="1"/>
        <v>39</v>
      </c>
      <c r="C72" s="86" t="s">
        <v>151</v>
      </c>
      <c r="D72" s="57"/>
      <c r="E72" s="57"/>
      <c r="F72" s="57">
        <f t="shared" si="5"/>
        <v>0</v>
      </c>
      <c r="G72" s="60"/>
      <c r="H72" s="201"/>
      <c r="I72" s="57"/>
      <c r="J72" s="60"/>
      <c r="K72" s="60"/>
      <c r="M72" s="157"/>
    </row>
    <row r="73" spans="1:13" s="24" customFormat="1" ht="21" customHeight="1" x14ac:dyDescent="0.25">
      <c r="A73" s="91" t="s">
        <v>43</v>
      </c>
      <c r="B73" s="87">
        <f t="shared" si="1"/>
        <v>40</v>
      </c>
      <c r="C73" s="86" t="s">
        <v>152</v>
      </c>
      <c r="D73" s="57"/>
      <c r="E73" s="57"/>
      <c r="F73" s="57">
        <f t="shared" si="5"/>
        <v>0</v>
      </c>
      <c r="G73" s="60"/>
      <c r="H73" s="201"/>
      <c r="I73" s="57"/>
      <c r="J73" s="60"/>
      <c r="K73" s="60"/>
      <c r="M73" s="157"/>
    </row>
    <row r="74" spans="1:13" s="24" customFormat="1" ht="21" customHeight="1" x14ac:dyDescent="0.25">
      <c r="A74" s="91" t="s">
        <v>145</v>
      </c>
      <c r="B74" s="87">
        <f t="shared" si="1"/>
        <v>41</v>
      </c>
      <c r="C74" s="86" t="s">
        <v>153</v>
      </c>
      <c r="D74" s="57"/>
      <c r="E74" s="57"/>
      <c r="F74" s="57">
        <f t="shared" si="5"/>
        <v>0</v>
      </c>
      <c r="G74" s="60"/>
      <c r="H74" s="201"/>
      <c r="I74" s="57"/>
      <c r="J74" s="60"/>
      <c r="K74" s="60"/>
      <c r="M74" s="157"/>
    </row>
    <row r="75" spans="1:13" s="24" customFormat="1" ht="21" customHeight="1" x14ac:dyDescent="0.25">
      <c r="A75" s="91" t="s">
        <v>209</v>
      </c>
      <c r="B75" s="87">
        <f t="shared" si="1"/>
        <v>42</v>
      </c>
      <c r="C75" s="86" t="s">
        <v>214</v>
      </c>
      <c r="D75" s="58">
        <f>D76+D77+D78</f>
        <v>0</v>
      </c>
      <c r="E75" s="58">
        <f>E76+E77+E78</f>
        <v>0</v>
      </c>
      <c r="F75" s="57">
        <f t="shared" si="5"/>
        <v>0</v>
      </c>
      <c r="G75" s="102">
        <f>G76+G77+G78</f>
        <v>0</v>
      </c>
      <c r="H75" s="202">
        <f>H76+H77+H78</f>
        <v>0</v>
      </c>
      <c r="I75" s="58">
        <f>I76+I77+I78</f>
        <v>0</v>
      </c>
      <c r="J75" s="102">
        <f>J76+J77+J78</f>
        <v>0</v>
      </c>
      <c r="K75" s="60"/>
      <c r="M75" s="157"/>
    </row>
    <row r="76" spans="1:13" s="24" customFormat="1" ht="24" customHeight="1" x14ac:dyDescent="0.25">
      <c r="A76" s="103" t="s">
        <v>98</v>
      </c>
      <c r="B76" s="87">
        <f t="shared" si="1"/>
        <v>43</v>
      </c>
      <c r="C76" s="104" t="s">
        <v>230</v>
      </c>
      <c r="D76" s="57"/>
      <c r="E76" s="57"/>
      <c r="F76" s="58">
        <f t="shared" si="5"/>
        <v>0</v>
      </c>
      <c r="G76" s="102"/>
      <c r="H76" s="73"/>
      <c r="I76" s="58"/>
      <c r="J76" s="102"/>
      <c r="K76" s="102"/>
      <c r="M76" s="157"/>
    </row>
    <row r="77" spans="1:13" s="24" customFormat="1" ht="24.75" customHeight="1" x14ac:dyDescent="0.25">
      <c r="A77" s="95" t="s">
        <v>99</v>
      </c>
      <c r="B77" s="87">
        <f t="shared" si="1"/>
        <v>44</v>
      </c>
      <c r="C77" s="105" t="s">
        <v>231</v>
      </c>
      <c r="D77" s="57"/>
      <c r="E77" s="57"/>
      <c r="F77" s="57">
        <f t="shared" si="5"/>
        <v>0</v>
      </c>
      <c r="G77" s="60"/>
      <c r="H77" s="201"/>
      <c r="I77" s="57"/>
      <c r="J77" s="60"/>
      <c r="K77" s="60"/>
      <c r="M77" s="157"/>
    </row>
    <row r="78" spans="1:13" s="24" customFormat="1" ht="24.75" customHeight="1" thickBot="1" x14ac:dyDescent="0.3">
      <c r="A78" s="95" t="s">
        <v>100</v>
      </c>
      <c r="B78" s="87">
        <f t="shared" si="1"/>
        <v>45</v>
      </c>
      <c r="C78" s="105" t="s">
        <v>232</v>
      </c>
      <c r="D78" s="59"/>
      <c r="E78" s="59"/>
      <c r="F78" s="57">
        <f t="shared" si="5"/>
        <v>0</v>
      </c>
      <c r="G78" s="60"/>
      <c r="H78" s="201"/>
      <c r="I78" s="59"/>
      <c r="J78" s="60"/>
      <c r="K78" s="60"/>
      <c r="M78" s="157"/>
    </row>
    <row r="79" spans="1:13" s="24" customFormat="1" ht="24.75" customHeight="1" thickBot="1" x14ac:dyDescent="0.3">
      <c r="A79" s="99" t="s">
        <v>211</v>
      </c>
      <c r="B79" s="83">
        <f>B78+1</f>
        <v>46</v>
      </c>
      <c r="C79" s="100">
        <v>1120</v>
      </c>
      <c r="D79" s="106">
        <f>D80+D81+D82+D88+D89+D90+D101+D102+D103+D104+D105</f>
        <v>50396.700000000004</v>
      </c>
      <c r="E79" s="106">
        <f>E80+E81+E82+E88+E89+E90+E101+E102+E103+E104+E105</f>
        <v>56432.000000000007</v>
      </c>
      <c r="F79" s="106">
        <f t="shared" si="5"/>
        <v>59260</v>
      </c>
      <c r="G79" s="106">
        <f>G80+G81+G82+G88+G89+G90+G101+G102+G103+G104+G105</f>
        <v>14730</v>
      </c>
      <c r="H79" s="106">
        <f>H80+H81+H82+H88+H89+H90+H101+H102+H103+H104+H105</f>
        <v>14810</v>
      </c>
      <c r="I79" s="106">
        <f>I80+I81+I82+I88+I89+I90+I101+I102+I103+I104+I105</f>
        <v>14830</v>
      </c>
      <c r="J79" s="106">
        <f>J80+J81+J82+J88+J89+J90+J101+J102+J103+J104+J105</f>
        <v>14890</v>
      </c>
      <c r="K79" s="175"/>
      <c r="M79" s="157"/>
    </row>
    <row r="80" spans="1:13" s="24" customFormat="1" ht="21" customHeight="1" x14ac:dyDescent="0.25">
      <c r="A80" s="84" t="s">
        <v>85</v>
      </c>
      <c r="B80" s="85">
        <f t="shared" si="1"/>
        <v>47</v>
      </c>
      <c r="C80" s="212" t="s">
        <v>215</v>
      </c>
      <c r="D80" s="211">
        <v>36398</v>
      </c>
      <c r="E80" s="56">
        <v>39126</v>
      </c>
      <c r="F80" s="56">
        <f t="shared" si="5"/>
        <v>40979.199999999997</v>
      </c>
      <c r="G80" s="102">
        <f>G208-G109</f>
        <v>10329.799999999999</v>
      </c>
      <c r="H80" s="102">
        <f>H208-H109</f>
        <v>10249.799999999999</v>
      </c>
      <c r="I80" s="102">
        <f>I208-I109</f>
        <v>10199.799999999999</v>
      </c>
      <c r="J80" s="102">
        <f>J208-J109</f>
        <v>10199.799999999999</v>
      </c>
      <c r="K80" s="186"/>
      <c r="M80" s="157"/>
    </row>
    <row r="81" spans="1:13" s="24" customFormat="1" ht="21" customHeight="1" x14ac:dyDescent="0.25">
      <c r="A81" s="91" t="s">
        <v>86</v>
      </c>
      <c r="B81" s="87">
        <f t="shared" si="1"/>
        <v>48</v>
      </c>
      <c r="C81" s="213" t="s">
        <v>216</v>
      </c>
      <c r="D81" s="60">
        <v>6859</v>
      </c>
      <c r="E81" s="57">
        <v>7981.8000000000011</v>
      </c>
      <c r="F81" s="57">
        <f t="shared" si="5"/>
        <v>8400.7999999999993</v>
      </c>
      <c r="G81" s="60">
        <f>ROUND(G80*0.205,1)</f>
        <v>2117.6</v>
      </c>
      <c r="H81" s="60">
        <f>ROUND(H80*0.205,1)</f>
        <v>2101.1999999999998</v>
      </c>
      <c r="I81" s="60">
        <f>ROUND(I80*0.205,1)</f>
        <v>2091</v>
      </c>
      <c r="J81" s="60">
        <f>ROUND(J80*0.205,1)</f>
        <v>2091</v>
      </c>
      <c r="K81" s="60"/>
      <c r="M81" s="157"/>
    </row>
    <row r="82" spans="1:13" s="24" customFormat="1" ht="21" customHeight="1" x14ac:dyDescent="0.25">
      <c r="A82" s="91" t="s">
        <v>143</v>
      </c>
      <c r="B82" s="87">
        <f t="shared" si="1"/>
        <v>49</v>
      </c>
      <c r="C82" s="213" t="s">
        <v>217</v>
      </c>
      <c r="D82" s="60">
        <v>979.8</v>
      </c>
      <c r="E82" s="60">
        <f>E83+E84+E85+E86+E87</f>
        <v>1402.3</v>
      </c>
      <c r="F82" s="57">
        <f t="shared" si="5"/>
        <v>1530.8</v>
      </c>
      <c r="G82" s="60">
        <f>G83+G84+G85+G86+G87</f>
        <v>382.6</v>
      </c>
      <c r="H82" s="57">
        <f>H83+H84+H85+H86+H87</f>
        <v>359</v>
      </c>
      <c r="I82" s="57">
        <f>I83+I84+I85+I86+I87</f>
        <v>389.2</v>
      </c>
      <c r="J82" s="57">
        <f>J83+J84+J85+J86+J87</f>
        <v>400</v>
      </c>
      <c r="K82" s="60"/>
      <c r="M82" s="157"/>
    </row>
    <row r="83" spans="1:13" s="24" customFormat="1" ht="21" customHeight="1" x14ac:dyDescent="0.25">
      <c r="A83" s="95" t="s">
        <v>114</v>
      </c>
      <c r="B83" s="87">
        <f t="shared" si="1"/>
        <v>50</v>
      </c>
      <c r="C83" s="214" t="s">
        <v>233</v>
      </c>
      <c r="D83" s="60"/>
      <c r="E83" s="57">
        <v>392.5</v>
      </c>
      <c r="F83" s="57">
        <f t="shared" si="5"/>
        <v>330</v>
      </c>
      <c r="G83" s="60">
        <v>90</v>
      </c>
      <c r="H83" s="60">
        <v>80</v>
      </c>
      <c r="I83" s="60">
        <v>80</v>
      </c>
      <c r="J83" s="60">
        <v>80</v>
      </c>
      <c r="K83" s="60"/>
      <c r="M83" s="157"/>
    </row>
    <row r="84" spans="1:13" s="24" customFormat="1" ht="22.5" customHeight="1" x14ac:dyDescent="0.25">
      <c r="A84" s="95" t="s">
        <v>94</v>
      </c>
      <c r="B84" s="87">
        <f t="shared" si="1"/>
        <v>51</v>
      </c>
      <c r="C84" s="214" t="s">
        <v>234</v>
      </c>
      <c r="D84" s="60"/>
      <c r="E84" s="57">
        <v>190</v>
      </c>
      <c r="F84" s="57">
        <f t="shared" si="5"/>
        <v>160</v>
      </c>
      <c r="G84" s="60">
        <v>40</v>
      </c>
      <c r="H84" s="60">
        <v>40</v>
      </c>
      <c r="I84" s="60">
        <v>40</v>
      </c>
      <c r="J84" s="60">
        <v>40</v>
      </c>
      <c r="K84" s="60"/>
      <c r="M84" s="157"/>
    </row>
    <row r="85" spans="1:13" s="24" customFormat="1" ht="21.75" customHeight="1" x14ac:dyDescent="0.25">
      <c r="A85" s="95" t="s">
        <v>89</v>
      </c>
      <c r="B85" s="87">
        <f t="shared" si="1"/>
        <v>52</v>
      </c>
      <c r="C85" s="214" t="s">
        <v>235</v>
      </c>
      <c r="D85" s="60"/>
      <c r="E85" s="57">
        <v>220</v>
      </c>
      <c r="F85" s="57">
        <f t="shared" si="5"/>
        <v>220</v>
      </c>
      <c r="G85" s="60">
        <v>50</v>
      </c>
      <c r="H85" s="60">
        <v>60</v>
      </c>
      <c r="I85" s="60">
        <v>50</v>
      </c>
      <c r="J85" s="60">
        <v>60</v>
      </c>
      <c r="K85" s="60"/>
      <c r="M85" s="157"/>
    </row>
    <row r="86" spans="1:13" s="24" customFormat="1" ht="22.5" customHeight="1" x14ac:dyDescent="0.25">
      <c r="A86" s="95" t="s">
        <v>111</v>
      </c>
      <c r="B86" s="87">
        <f t="shared" si="1"/>
        <v>53</v>
      </c>
      <c r="C86" s="214" t="s">
        <v>236</v>
      </c>
      <c r="D86" s="60"/>
      <c r="E86" s="57">
        <v>420</v>
      </c>
      <c r="F86" s="57">
        <f t="shared" si="5"/>
        <v>240</v>
      </c>
      <c r="G86" s="60">
        <v>60</v>
      </c>
      <c r="H86" s="60">
        <v>60</v>
      </c>
      <c r="I86" s="60">
        <v>60</v>
      </c>
      <c r="J86" s="60">
        <v>60</v>
      </c>
      <c r="K86" s="60"/>
      <c r="M86" s="157"/>
    </row>
    <row r="87" spans="1:13" s="24" customFormat="1" ht="21.75" customHeight="1" x14ac:dyDescent="0.25">
      <c r="A87" s="95" t="s">
        <v>112</v>
      </c>
      <c r="B87" s="87">
        <f t="shared" si="1"/>
        <v>54</v>
      </c>
      <c r="C87" s="214" t="s">
        <v>237</v>
      </c>
      <c r="D87" s="60">
        <v>979.8</v>
      </c>
      <c r="E87" s="57">
        <v>179.8</v>
      </c>
      <c r="F87" s="57">
        <f t="shared" si="5"/>
        <v>580.79999999999995</v>
      </c>
      <c r="G87" s="60">
        <v>142.6</v>
      </c>
      <c r="H87" s="60">
        <v>119</v>
      </c>
      <c r="I87" s="60">
        <v>159.19999999999999</v>
      </c>
      <c r="J87" s="60">
        <v>160</v>
      </c>
      <c r="K87" s="60"/>
      <c r="M87" s="157"/>
    </row>
    <row r="88" spans="1:13" s="24" customFormat="1" ht="21.75" customHeight="1" x14ac:dyDescent="0.25">
      <c r="A88" s="91" t="s">
        <v>41</v>
      </c>
      <c r="B88" s="87">
        <f t="shared" si="1"/>
        <v>55</v>
      </c>
      <c r="C88" s="213" t="s">
        <v>218</v>
      </c>
      <c r="D88" s="60">
        <v>4229.7</v>
      </c>
      <c r="E88" s="57">
        <v>4781.8999999999996</v>
      </c>
      <c r="F88" s="57">
        <f t="shared" si="5"/>
        <v>4899.2</v>
      </c>
      <c r="G88" s="60">
        <v>1100</v>
      </c>
      <c r="H88" s="60">
        <v>1200</v>
      </c>
      <c r="I88" s="60">
        <v>1250</v>
      </c>
      <c r="J88" s="60">
        <v>1349.2</v>
      </c>
      <c r="K88" s="60"/>
      <c r="M88" s="157"/>
    </row>
    <row r="89" spans="1:13" s="24" customFormat="1" ht="18" customHeight="1" x14ac:dyDescent="0.25">
      <c r="A89" s="91" t="s">
        <v>42</v>
      </c>
      <c r="B89" s="87">
        <f t="shared" si="1"/>
        <v>56</v>
      </c>
      <c r="C89" s="213" t="s">
        <v>219</v>
      </c>
      <c r="D89" s="60">
        <v>706</v>
      </c>
      <c r="E89" s="57">
        <v>1000</v>
      </c>
      <c r="F89" s="57">
        <f t="shared" si="5"/>
        <v>950</v>
      </c>
      <c r="G89" s="60">
        <v>200</v>
      </c>
      <c r="H89" s="60">
        <v>250</v>
      </c>
      <c r="I89" s="60">
        <v>250</v>
      </c>
      <c r="J89" s="60">
        <v>250</v>
      </c>
      <c r="K89" s="60"/>
      <c r="M89" s="157"/>
    </row>
    <row r="90" spans="1:13" s="24" customFormat="1" ht="18" customHeight="1" x14ac:dyDescent="0.25">
      <c r="A90" s="91" t="s">
        <v>144</v>
      </c>
      <c r="B90" s="87">
        <f t="shared" si="1"/>
        <v>57</v>
      </c>
      <c r="C90" s="213" t="s">
        <v>220</v>
      </c>
      <c r="D90" s="60">
        <f>D91+D92+D93+D94+D95+D96+D97+D98+D99+D100</f>
        <v>628.69999999999993</v>
      </c>
      <c r="E90" s="60">
        <f>E91+E92+E93+E94+E95+E96+E97+E98+E99+E100</f>
        <v>1270</v>
      </c>
      <c r="F90" s="57">
        <f t="shared" si="5"/>
        <v>1600</v>
      </c>
      <c r="G90" s="60">
        <f>G91+G92+G93+G94+G95+G96+G97+G98+G99+G100</f>
        <v>400</v>
      </c>
      <c r="H90" s="57">
        <f>H91+H92+H93+H94+H95+H96+H97+H98+H99+H100</f>
        <v>400</v>
      </c>
      <c r="I90" s="57">
        <f>I91+I92+I93+I94+I95+I96+I97+I98+I99+I100</f>
        <v>400</v>
      </c>
      <c r="J90" s="57">
        <f>J91+J92+J93+J94+J95+J96+J97+J98+J99+J100</f>
        <v>400</v>
      </c>
      <c r="K90" s="60"/>
      <c r="M90" s="157"/>
    </row>
    <row r="91" spans="1:13" s="24" customFormat="1" ht="18" customHeight="1" x14ac:dyDescent="0.25">
      <c r="A91" s="107" t="s">
        <v>115</v>
      </c>
      <c r="B91" s="87">
        <f t="shared" si="1"/>
        <v>58</v>
      </c>
      <c r="C91" s="214" t="s">
        <v>238</v>
      </c>
      <c r="D91" s="60">
        <v>19.8</v>
      </c>
      <c r="E91" s="57">
        <v>20</v>
      </c>
      <c r="F91" s="57">
        <f t="shared" si="5"/>
        <v>100</v>
      </c>
      <c r="G91" s="60">
        <v>25</v>
      </c>
      <c r="H91" s="60">
        <v>25</v>
      </c>
      <c r="I91" s="60">
        <v>25</v>
      </c>
      <c r="J91" s="60">
        <v>25</v>
      </c>
      <c r="K91" s="160"/>
      <c r="M91" s="157"/>
    </row>
    <row r="92" spans="1:13" s="24" customFormat="1" ht="18" customHeight="1" x14ac:dyDescent="0.25">
      <c r="A92" s="107" t="s">
        <v>117</v>
      </c>
      <c r="B92" s="87">
        <f t="shared" si="1"/>
        <v>59</v>
      </c>
      <c r="C92" s="214" t="s">
        <v>239</v>
      </c>
      <c r="D92" s="60">
        <v>50</v>
      </c>
      <c r="E92" s="57">
        <v>80</v>
      </c>
      <c r="F92" s="57">
        <f t="shared" si="5"/>
        <v>100</v>
      </c>
      <c r="G92" s="60">
        <v>25</v>
      </c>
      <c r="H92" s="60">
        <v>25</v>
      </c>
      <c r="I92" s="60">
        <v>25</v>
      </c>
      <c r="J92" s="60">
        <v>25</v>
      </c>
      <c r="K92" s="60"/>
      <c r="M92" s="157"/>
    </row>
    <row r="93" spans="1:13" s="24" customFormat="1" ht="18" customHeight="1" x14ac:dyDescent="0.25">
      <c r="A93" s="107" t="s">
        <v>116</v>
      </c>
      <c r="B93" s="87">
        <f t="shared" si="1"/>
        <v>60</v>
      </c>
      <c r="C93" s="214" t="s">
        <v>240</v>
      </c>
      <c r="D93" s="60">
        <v>306.39999999999998</v>
      </c>
      <c r="E93" s="57">
        <v>380</v>
      </c>
      <c r="F93" s="57">
        <f t="shared" si="5"/>
        <v>480</v>
      </c>
      <c r="G93" s="60">
        <v>120</v>
      </c>
      <c r="H93" s="60">
        <v>120</v>
      </c>
      <c r="I93" s="60">
        <v>120</v>
      </c>
      <c r="J93" s="60">
        <v>120</v>
      </c>
      <c r="K93" s="60"/>
      <c r="M93" s="157"/>
    </row>
    <row r="94" spans="1:13" s="24" customFormat="1" ht="18" customHeight="1" x14ac:dyDescent="0.25">
      <c r="A94" s="107" t="s">
        <v>90</v>
      </c>
      <c r="B94" s="87">
        <f t="shared" si="1"/>
        <v>61</v>
      </c>
      <c r="C94" s="214" t="s">
        <v>241</v>
      </c>
      <c r="D94" s="60"/>
      <c r="E94" s="57">
        <v>130</v>
      </c>
      <c r="F94" s="57">
        <f t="shared" si="5"/>
        <v>120</v>
      </c>
      <c r="G94" s="60">
        <v>30</v>
      </c>
      <c r="H94" s="60">
        <v>30</v>
      </c>
      <c r="I94" s="60">
        <v>30</v>
      </c>
      <c r="J94" s="60">
        <v>30</v>
      </c>
      <c r="K94" s="60"/>
      <c r="M94" s="157"/>
    </row>
    <row r="95" spans="1:13" s="24" customFormat="1" ht="18" customHeight="1" x14ac:dyDescent="0.25">
      <c r="A95" s="107" t="s">
        <v>91</v>
      </c>
      <c r="B95" s="87">
        <f t="shared" si="1"/>
        <v>62</v>
      </c>
      <c r="C95" s="214" t="s">
        <v>242</v>
      </c>
      <c r="D95" s="60">
        <v>2.4</v>
      </c>
      <c r="E95" s="57">
        <v>20</v>
      </c>
      <c r="F95" s="57">
        <f t="shared" si="5"/>
        <v>20</v>
      </c>
      <c r="G95" s="60">
        <v>5</v>
      </c>
      <c r="H95" s="60">
        <v>5</v>
      </c>
      <c r="I95" s="60">
        <v>5</v>
      </c>
      <c r="J95" s="60">
        <v>5</v>
      </c>
      <c r="K95" s="160"/>
      <c r="M95" s="157"/>
    </row>
    <row r="96" spans="1:13" s="24" customFormat="1" ht="18" customHeight="1" x14ac:dyDescent="0.25">
      <c r="A96" s="107" t="s">
        <v>103</v>
      </c>
      <c r="B96" s="87">
        <f t="shared" si="1"/>
        <v>63</v>
      </c>
      <c r="C96" s="214" t="s">
        <v>243</v>
      </c>
      <c r="D96" s="60">
        <v>68.8</v>
      </c>
      <c r="E96" s="57">
        <v>80</v>
      </c>
      <c r="F96" s="57">
        <f t="shared" si="5"/>
        <v>400</v>
      </c>
      <c r="G96" s="60">
        <v>100</v>
      </c>
      <c r="H96" s="60">
        <v>100</v>
      </c>
      <c r="I96" s="60">
        <v>100</v>
      </c>
      <c r="J96" s="60">
        <v>100</v>
      </c>
      <c r="K96" s="60"/>
      <c r="M96" s="157"/>
    </row>
    <row r="97" spans="1:13" s="24" customFormat="1" ht="33.75" customHeight="1" x14ac:dyDescent="0.25">
      <c r="A97" s="107" t="s">
        <v>92</v>
      </c>
      <c r="B97" s="87">
        <f t="shared" si="1"/>
        <v>64</v>
      </c>
      <c r="C97" s="214" t="s">
        <v>244</v>
      </c>
      <c r="D97" s="60"/>
      <c r="E97" s="57">
        <v>0</v>
      </c>
      <c r="F97" s="57">
        <f t="shared" si="5"/>
        <v>0</v>
      </c>
      <c r="G97" s="60"/>
      <c r="H97" s="60"/>
      <c r="I97" s="60"/>
      <c r="J97" s="60"/>
      <c r="K97" s="60"/>
      <c r="M97" s="157"/>
    </row>
    <row r="98" spans="1:13" s="24" customFormat="1" ht="18" customHeight="1" x14ac:dyDescent="0.25">
      <c r="A98" s="107" t="s">
        <v>93</v>
      </c>
      <c r="B98" s="87">
        <f t="shared" si="1"/>
        <v>65</v>
      </c>
      <c r="C98" s="214" t="s">
        <v>245</v>
      </c>
      <c r="D98" s="60"/>
      <c r="E98" s="57">
        <v>0</v>
      </c>
      <c r="F98" s="57">
        <f t="shared" si="5"/>
        <v>0</v>
      </c>
      <c r="G98" s="60"/>
      <c r="H98" s="60"/>
      <c r="I98" s="60"/>
      <c r="J98" s="60"/>
      <c r="K98" s="60"/>
      <c r="M98" s="157"/>
    </row>
    <row r="99" spans="1:13" s="24" customFormat="1" ht="18" customHeight="1" x14ac:dyDescent="0.25">
      <c r="A99" s="107" t="s">
        <v>95</v>
      </c>
      <c r="B99" s="87">
        <f t="shared" si="1"/>
        <v>66</v>
      </c>
      <c r="C99" s="214" t="s">
        <v>246</v>
      </c>
      <c r="D99" s="60">
        <v>50.7</v>
      </c>
      <c r="E99" s="57">
        <v>80</v>
      </c>
      <c r="F99" s="57">
        <f t="shared" si="5"/>
        <v>100</v>
      </c>
      <c r="G99" s="60">
        <v>25</v>
      </c>
      <c r="H99" s="60">
        <v>25</v>
      </c>
      <c r="I99" s="60">
        <v>25</v>
      </c>
      <c r="J99" s="60">
        <v>25</v>
      </c>
      <c r="K99" s="60"/>
      <c r="M99" s="157"/>
    </row>
    <row r="100" spans="1:13" s="24" customFormat="1" ht="18" customHeight="1" x14ac:dyDescent="0.25">
      <c r="A100" s="107" t="s">
        <v>112</v>
      </c>
      <c r="B100" s="87">
        <f t="shared" si="1"/>
        <v>67</v>
      </c>
      <c r="C100" s="214" t="s">
        <v>247</v>
      </c>
      <c r="D100" s="60">
        <v>130.6</v>
      </c>
      <c r="E100" s="57">
        <v>480</v>
      </c>
      <c r="F100" s="57">
        <f t="shared" si="5"/>
        <v>280</v>
      </c>
      <c r="G100" s="60">
        <v>70</v>
      </c>
      <c r="H100" s="60">
        <v>70</v>
      </c>
      <c r="I100" s="60">
        <v>70</v>
      </c>
      <c r="J100" s="60">
        <v>70</v>
      </c>
      <c r="K100" s="160"/>
      <c r="M100" s="157"/>
    </row>
    <row r="101" spans="1:13" s="24" customFormat="1" ht="21.75" customHeight="1" x14ac:dyDescent="0.25">
      <c r="A101" s="91" t="s">
        <v>96</v>
      </c>
      <c r="B101" s="87">
        <f t="shared" si="1"/>
        <v>68</v>
      </c>
      <c r="C101" s="213" t="s">
        <v>213</v>
      </c>
      <c r="D101" s="60">
        <v>10.8</v>
      </c>
      <c r="E101" s="57">
        <v>0</v>
      </c>
      <c r="F101" s="57">
        <f t="shared" si="5"/>
        <v>0</v>
      </c>
      <c r="G101" s="60"/>
      <c r="H101" s="60"/>
      <c r="I101" s="60"/>
      <c r="J101" s="60"/>
      <c r="K101" s="60"/>
      <c r="M101" s="157"/>
    </row>
    <row r="102" spans="1:13" s="24" customFormat="1" ht="21" customHeight="1" x14ac:dyDescent="0.25">
      <c r="A102" s="91" t="s">
        <v>97</v>
      </c>
      <c r="B102" s="87">
        <f t="shared" si="1"/>
        <v>69</v>
      </c>
      <c r="C102" s="213" t="s">
        <v>221</v>
      </c>
      <c r="D102" s="60">
        <v>185.9</v>
      </c>
      <c r="E102" s="57">
        <v>378</v>
      </c>
      <c r="F102" s="57">
        <f t="shared" si="5"/>
        <v>400</v>
      </c>
      <c r="G102" s="60">
        <v>100</v>
      </c>
      <c r="H102" s="60">
        <v>100</v>
      </c>
      <c r="I102" s="60">
        <v>100</v>
      </c>
      <c r="J102" s="60">
        <v>100</v>
      </c>
      <c r="K102" s="60"/>
      <c r="M102" s="157"/>
    </row>
    <row r="103" spans="1:13" s="24" customFormat="1" ht="21" customHeight="1" x14ac:dyDescent="0.25">
      <c r="A103" s="91" t="s">
        <v>43</v>
      </c>
      <c r="B103" s="87">
        <f t="shared" si="1"/>
        <v>70</v>
      </c>
      <c r="C103" s="213" t="s">
        <v>222</v>
      </c>
      <c r="D103" s="60"/>
      <c r="E103" s="57">
        <v>0</v>
      </c>
      <c r="F103" s="57">
        <f t="shared" si="5"/>
        <v>0</v>
      </c>
      <c r="G103" s="60"/>
      <c r="H103" s="60"/>
      <c r="I103" s="60"/>
      <c r="J103" s="60"/>
      <c r="K103" s="60"/>
      <c r="M103" s="157"/>
    </row>
    <row r="104" spans="1:13" s="24" customFormat="1" ht="21" customHeight="1" x14ac:dyDescent="0.25">
      <c r="A104" s="91" t="s">
        <v>145</v>
      </c>
      <c r="B104" s="87">
        <f t="shared" si="1"/>
        <v>71</v>
      </c>
      <c r="C104" s="213" t="s">
        <v>223</v>
      </c>
      <c r="D104" s="60"/>
      <c r="E104" s="57">
        <v>0</v>
      </c>
      <c r="F104" s="57">
        <f t="shared" si="5"/>
        <v>0</v>
      </c>
      <c r="G104" s="60"/>
      <c r="H104" s="60"/>
      <c r="I104" s="60"/>
      <c r="J104" s="60"/>
      <c r="K104" s="60"/>
      <c r="M104" s="157"/>
    </row>
    <row r="105" spans="1:13" s="24" customFormat="1" ht="21" customHeight="1" x14ac:dyDescent="0.25">
      <c r="A105" s="91" t="s">
        <v>322</v>
      </c>
      <c r="B105" s="87">
        <f t="shared" si="1"/>
        <v>72</v>
      </c>
      <c r="C105" s="213" t="s">
        <v>248</v>
      </c>
      <c r="D105" s="60">
        <f>D106+D107</f>
        <v>398.8</v>
      </c>
      <c r="E105" s="57">
        <f>E106+E107</f>
        <v>492</v>
      </c>
      <c r="F105" s="57">
        <f t="shared" si="5"/>
        <v>500</v>
      </c>
      <c r="G105" s="60">
        <f>G106+G107</f>
        <v>100</v>
      </c>
      <c r="H105" s="60">
        <f>H106+H107</f>
        <v>150</v>
      </c>
      <c r="I105" s="60">
        <f>I106+I107</f>
        <v>150</v>
      </c>
      <c r="J105" s="60">
        <f>J106+J107</f>
        <v>100</v>
      </c>
      <c r="K105" s="60"/>
      <c r="M105" s="157"/>
    </row>
    <row r="106" spans="1:13" s="24" customFormat="1" ht="21" customHeight="1" x14ac:dyDescent="0.25">
      <c r="A106" s="150" t="s">
        <v>98</v>
      </c>
      <c r="B106" s="87">
        <f>B105+1</f>
        <v>73</v>
      </c>
      <c r="C106" s="215" t="s">
        <v>316</v>
      </c>
      <c r="D106" s="60"/>
      <c r="E106" s="58">
        <v>120</v>
      </c>
      <c r="F106" s="57">
        <f t="shared" ref="F106:F127" si="6">SUM(G106:J106)</f>
        <v>100</v>
      </c>
      <c r="G106" s="60"/>
      <c r="H106" s="60">
        <v>50</v>
      </c>
      <c r="I106" s="60">
        <v>50</v>
      </c>
      <c r="J106" s="60"/>
      <c r="K106" s="161"/>
      <c r="M106" s="157"/>
    </row>
    <row r="107" spans="1:13" s="48" customFormat="1" ht="21" customHeight="1" thickBot="1" x14ac:dyDescent="0.3">
      <c r="A107" s="150" t="s">
        <v>315</v>
      </c>
      <c r="B107" s="87">
        <f>B106+1</f>
        <v>74</v>
      </c>
      <c r="C107" s="216" t="s">
        <v>317</v>
      </c>
      <c r="D107" s="102">
        <v>398.8</v>
      </c>
      <c r="E107" s="58">
        <v>372</v>
      </c>
      <c r="F107" s="57">
        <f t="shared" si="6"/>
        <v>400</v>
      </c>
      <c r="G107" s="60">
        <v>100</v>
      </c>
      <c r="H107" s="60">
        <v>100</v>
      </c>
      <c r="I107" s="60">
        <v>100</v>
      </c>
      <c r="J107" s="60">
        <v>100</v>
      </c>
      <c r="K107" s="161"/>
      <c r="M107" s="157"/>
    </row>
    <row r="108" spans="1:13" s="48" customFormat="1" ht="21" customHeight="1" thickBot="1" x14ac:dyDescent="0.3">
      <c r="A108" s="99" t="s">
        <v>101</v>
      </c>
      <c r="B108" s="83">
        <f>B107+1</f>
        <v>75</v>
      </c>
      <c r="C108" s="100">
        <v>1130</v>
      </c>
      <c r="D108" s="68">
        <f>SUM(D109:D116)+D121+D122+D123+D125+D128+D129</f>
        <v>6164.8</v>
      </c>
      <c r="E108" s="68">
        <f>SUM(E109:E116)+E121+E122+E123+E125</f>
        <v>4250</v>
      </c>
      <c r="F108" s="68">
        <f t="shared" si="6"/>
        <v>4650</v>
      </c>
      <c r="G108" s="68">
        <f>SUM(G109:G116)+G121+G122+G123+G125</f>
        <v>1050</v>
      </c>
      <c r="H108" s="68">
        <f>SUM(H109:H116)+H121+H122+H123+H125</f>
        <v>1200</v>
      </c>
      <c r="I108" s="68">
        <f>SUM(I109:I116)+I121+I122+I123+I125</f>
        <v>1200</v>
      </c>
      <c r="J108" s="68">
        <f>SUM(J109:J116)+J121+J122+J123+J125</f>
        <v>1200</v>
      </c>
      <c r="K108" s="204"/>
      <c r="M108" s="157"/>
    </row>
    <row r="109" spans="1:13" s="24" customFormat="1" ht="21" customHeight="1" x14ac:dyDescent="0.25">
      <c r="A109" s="84" t="s">
        <v>85</v>
      </c>
      <c r="B109" s="85">
        <f t="shared" si="1"/>
        <v>76</v>
      </c>
      <c r="C109" s="86" t="s">
        <v>249</v>
      </c>
      <c r="D109" s="56">
        <v>727</v>
      </c>
      <c r="E109" s="56">
        <v>1190</v>
      </c>
      <c r="F109" s="56">
        <f t="shared" si="6"/>
        <v>1220</v>
      </c>
      <c r="G109" s="56">
        <v>220</v>
      </c>
      <c r="H109" s="73">
        <v>300</v>
      </c>
      <c r="I109" s="56">
        <v>350</v>
      </c>
      <c r="J109" s="73">
        <v>350</v>
      </c>
      <c r="K109" s="56"/>
      <c r="M109" s="157"/>
    </row>
    <row r="110" spans="1:13" s="24" customFormat="1" ht="21" customHeight="1" x14ac:dyDescent="0.25">
      <c r="A110" s="91" t="s">
        <v>86</v>
      </c>
      <c r="B110" s="87">
        <f t="shared" si="1"/>
        <v>77</v>
      </c>
      <c r="C110" s="86" t="s">
        <v>250</v>
      </c>
      <c r="D110" s="57">
        <v>294.3</v>
      </c>
      <c r="E110" s="57">
        <v>320</v>
      </c>
      <c r="F110" s="57">
        <f t="shared" si="6"/>
        <v>280</v>
      </c>
      <c r="G110" s="57">
        <v>50</v>
      </c>
      <c r="H110" s="201">
        <v>70</v>
      </c>
      <c r="I110" s="57">
        <v>80</v>
      </c>
      <c r="J110" s="201">
        <v>80</v>
      </c>
      <c r="K110" s="57"/>
      <c r="M110" s="157"/>
    </row>
    <row r="111" spans="1:13" s="24" customFormat="1" ht="21" customHeight="1" x14ac:dyDescent="0.25">
      <c r="A111" s="91" t="s">
        <v>143</v>
      </c>
      <c r="B111" s="87">
        <f t="shared" si="1"/>
        <v>78</v>
      </c>
      <c r="C111" s="86" t="s">
        <v>251</v>
      </c>
      <c r="D111" s="57">
        <v>209.5</v>
      </c>
      <c r="E111" s="57">
        <v>240</v>
      </c>
      <c r="F111" s="57">
        <f t="shared" si="6"/>
        <v>259</v>
      </c>
      <c r="G111" s="57">
        <v>60</v>
      </c>
      <c r="H111" s="201">
        <v>74.5</v>
      </c>
      <c r="I111" s="57">
        <v>64.5</v>
      </c>
      <c r="J111" s="201">
        <v>60</v>
      </c>
      <c r="K111" s="57"/>
      <c r="M111" s="157"/>
    </row>
    <row r="112" spans="1:13" s="24" customFormat="1" ht="21" customHeight="1" x14ac:dyDescent="0.25">
      <c r="A112" s="91" t="s">
        <v>41</v>
      </c>
      <c r="B112" s="87">
        <f t="shared" si="1"/>
        <v>79</v>
      </c>
      <c r="C112" s="86" t="s">
        <v>252</v>
      </c>
      <c r="D112" s="57">
        <v>172.3</v>
      </c>
      <c r="E112" s="57">
        <v>230</v>
      </c>
      <c r="F112" s="57">
        <f t="shared" si="6"/>
        <v>349</v>
      </c>
      <c r="G112" s="57">
        <v>54.5</v>
      </c>
      <c r="H112" s="201">
        <v>100</v>
      </c>
      <c r="I112" s="236">
        <v>100</v>
      </c>
      <c r="J112" s="201">
        <v>94.5</v>
      </c>
      <c r="K112" s="57"/>
      <c r="M112" s="157"/>
    </row>
    <row r="113" spans="1:13" s="24" customFormat="1" ht="21" customHeight="1" x14ac:dyDescent="0.25">
      <c r="A113" s="91" t="s">
        <v>42</v>
      </c>
      <c r="B113" s="87">
        <f t="shared" si="1"/>
        <v>80</v>
      </c>
      <c r="C113" s="86" t="s">
        <v>253</v>
      </c>
      <c r="D113" s="57"/>
      <c r="E113" s="57">
        <v>0</v>
      </c>
      <c r="F113" s="57">
        <f t="shared" si="6"/>
        <v>0</v>
      </c>
      <c r="G113" s="57"/>
      <c r="H113" s="201"/>
      <c r="I113" s="57"/>
      <c r="J113" s="201"/>
      <c r="K113" s="57"/>
      <c r="M113" s="157"/>
    </row>
    <row r="114" spans="1:13" s="24" customFormat="1" ht="21" customHeight="1" x14ac:dyDescent="0.25">
      <c r="A114" s="91" t="s">
        <v>144</v>
      </c>
      <c r="B114" s="87">
        <f t="shared" si="1"/>
        <v>81</v>
      </c>
      <c r="C114" s="86" t="s">
        <v>254</v>
      </c>
      <c r="D114" s="57">
        <v>351.6</v>
      </c>
      <c r="E114" s="57">
        <v>390</v>
      </c>
      <c r="F114" s="57">
        <f t="shared" si="6"/>
        <v>430</v>
      </c>
      <c r="G114" s="57">
        <v>120</v>
      </c>
      <c r="H114" s="201">
        <v>140</v>
      </c>
      <c r="I114" s="57">
        <v>100</v>
      </c>
      <c r="J114" s="201">
        <v>70</v>
      </c>
      <c r="K114" s="57"/>
      <c r="M114" s="157"/>
    </row>
    <row r="115" spans="1:13" s="187" customFormat="1" ht="21" customHeight="1" x14ac:dyDescent="0.25">
      <c r="A115" s="91" t="s">
        <v>96</v>
      </c>
      <c r="B115" s="87">
        <f>B114+1</f>
        <v>82</v>
      </c>
      <c r="C115" s="86" t="s">
        <v>255</v>
      </c>
      <c r="D115" s="57">
        <v>10.8</v>
      </c>
      <c r="E115" s="57">
        <v>120</v>
      </c>
      <c r="F115" s="57">
        <f t="shared" si="6"/>
        <v>120</v>
      </c>
      <c r="G115" s="57">
        <v>30</v>
      </c>
      <c r="H115" s="201">
        <v>30</v>
      </c>
      <c r="I115" s="57">
        <v>30</v>
      </c>
      <c r="J115" s="201">
        <v>30</v>
      </c>
      <c r="K115" s="57"/>
      <c r="M115" s="188"/>
    </row>
    <row r="116" spans="1:13" s="24" customFormat="1" ht="21" customHeight="1" x14ac:dyDescent="0.25">
      <c r="A116" s="91" t="s">
        <v>302</v>
      </c>
      <c r="B116" s="87">
        <f t="shared" ref="B116:B128" si="7">B115+1</f>
        <v>83</v>
      </c>
      <c r="C116" s="86" t="s">
        <v>256</v>
      </c>
      <c r="D116" s="57">
        <f>SUM(D117:D120)</f>
        <v>968.2</v>
      </c>
      <c r="E116" s="57">
        <f>SUM(E117:E120)</f>
        <v>1070</v>
      </c>
      <c r="F116" s="57">
        <f t="shared" si="6"/>
        <v>1192</v>
      </c>
      <c r="G116" s="57">
        <f>G117+G118+G119+G120</f>
        <v>315.5</v>
      </c>
      <c r="H116" s="57">
        <f>H117+H118+H119+H120</f>
        <v>285.5</v>
      </c>
      <c r="I116" s="57">
        <f>I117+I118+I119+I120</f>
        <v>275.5</v>
      </c>
      <c r="J116" s="57">
        <f>J117+J118+J119+J120</f>
        <v>315.5</v>
      </c>
      <c r="K116" s="57"/>
      <c r="M116" s="157"/>
    </row>
    <row r="117" spans="1:13" s="189" customFormat="1" ht="21" customHeight="1" x14ac:dyDescent="0.25">
      <c r="A117" s="206" t="s">
        <v>118</v>
      </c>
      <c r="B117" s="87">
        <f t="shared" si="7"/>
        <v>84</v>
      </c>
      <c r="C117" s="193" t="s">
        <v>324</v>
      </c>
      <c r="D117" s="57">
        <v>139.5</v>
      </c>
      <c r="E117" s="234">
        <v>125</v>
      </c>
      <c r="F117" s="57">
        <f t="shared" si="6"/>
        <v>170</v>
      </c>
      <c r="G117" s="57">
        <v>60</v>
      </c>
      <c r="H117" s="201">
        <v>30</v>
      </c>
      <c r="I117" s="57">
        <v>20</v>
      </c>
      <c r="J117" s="201">
        <v>60</v>
      </c>
      <c r="K117" s="57"/>
      <c r="M117" s="190"/>
    </row>
    <row r="118" spans="1:13" s="189" customFormat="1" ht="21" customHeight="1" x14ac:dyDescent="0.25">
      <c r="A118" s="207" t="s">
        <v>119</v>
      </c>
      <c r="B118" s="87">
        <f t="shared" si="7"/>
        <v>85</v>
      </c>
      <c r="C118" s="193" t="s">
        <v>325</v>
      </c>
      <c r="D118" s="57">
        <v>11.8</v>
      </c>
      <c r="E118" s="234">
        <v>33</v>
      </c>
      <c r="F118" s="57">
        <f t="shared" si="6"/>
        <v>16</v>
      </c>
      <c r="G118" s="57">
        <v>4</v>
      </c>
      <c r="H118" s="201">
        <v>4</v>
      </c>
      <c r="I118" s="57">
        <v>4</v>
      </c>
      <c r="J118" s="201">
        <v>4</v>
      </c>
      <c r="K118" s="57"/>
      <c r="M118" s="190"/>
    </row>
    <row r="119" spans="1:13" s="189" customFormat="1" ht="21" customHeight="1" x14ac:dyDescent="0.25">
      <c r="A119" s="207" t="s">
        <v>120</v>
      </c>
      <c r="B119" s="87">
        <f t="shared" si="7"/>
        <v>86</v>
      </c>
      <c r="C119" s="193" t="s">
        <v>326</v>
      </c>
      <c r="D119" s="57">
        <v>813.6</v>
      </c>
      <c r="E119" s="234">
        <v>907.5</v>
      </c>
      <c r="F119" s="57">
        <f t="shared" si="6"/>
        <v>1000</v>
      </c>
      <c r="G119" s="57">
        <v>250</v>
      </c>
      <c r="H119" s="201">
        <v>250</v>
      </c>
      <c r="I119" s="57">
        <v>250</v>
      </c>
      <c r="J119" s="201">
        <v>250</v>
      </c>
      <c r="K119" s="57"/>
      <c r="M119" s="190"/>
    </row>
    <row r="120" spans="1:13" s="189" customFormat="1" ht="21" customHeight="1" x14ac:dyDescent="0.25">
      <c r="A120" s="208" t="s">
        <v>323</v>
      </c>
      <c r="B120" s="87">
        <f t="shared" si="7"/>
        <v>87</v>
      </c>
      <c r="C120" s="193" t="s">
        <v>327</v>
      </c>
      <c r="D120" s="57">
        <v>3.3</v>
      </c>
      <c r="E120" s="234">
        <v>4.5</v>
      </c>
      <c r="F120" s="57">
        <f t="shared" si="6"/>
        <v>6</v>
      </c>
      <c r="G120" s="57">
        <v>1.5</v>
      </c>
      <c r="H120" s="201">
        <v>1.5</v>
      </c>
      <c r="I120" s="57">
        <v>1.5</v>
      </c>
      <c r="J120" s="201">
        <v>1.5</v>
      </c>
      <c r="K120" s="57"/>
      <c r="M120" s="190"/>
    </row>
    <row r="121" spans="1:13" s="189" customFormat="1" ht="20.25" x14ac:dyDescent="0.25">
      <c r="A121" s="91" t="s">
        <v>97</v>
      </c>
      <c r="B121" s="87">
        <f t="shared" si="7"/>
        <v>88</v>
      </c>
      <c r="C121" s="86" t="s">
        <v>257</v>
      </c>
      <c r="D121" s="57">
        <v>28.5</v>
      </c>
      <c r="E121" s="57">
        <v>0</v>
      </c>
      <c r="F121" s="57">
        <f t="shared" si="6"/>
        <v>0</v>
      </c>
      <c r="G121" s="57"/>
      <c r="H121" s="201"/>
      <c r="I121" s="57"/>
      <c r="J121" s="201"/>
      <c r="K121" s="57"/>
      <c r="M121" s="190"/>
    </row>
    <row r="122" spans="1:13" s="24" customFormat="1" ht="21" customHeight="1" x14ac:dyDescent="0.25">
      <c r="A122" s="91" t="s">
        <v>43</v>
      </c>
      <c r="B122" s="87">
        <f t="shared" si="7"/>
        <v>89</v>
      </c>
      <c r="C122" s="86" t="s">
        <v>258</v>
      </c>
      <c r="D122" s="57"/>
      <c r="E122" s="57">
        <v>0</v>
      </c>
      <c r="F122" s="57">
        <f t="shared" si="6"/>
        <v>0</v>
      </c>
      <c r="G122" s="57"/>
      <c r="H122" s="201"/>
      <c r="I122" s="57"/>
      <c r="J122" s="201"/>
      <c r="K122" s="57"/>
      <c r="M122" s="157"/>
    </row>
    <row r="123" spans="1:13" s="24" customFormat="1" ht="21" customHeight="1" x14ac:dyDescent="0.25">
      <c r="A123" s="91" t="s">
        <v>101</v>
      </c>
      <c r="B123" s="87">
        <f t="shared" si="7"/>
        <v>90</v>
      </c>
      <c r="C123" s="86" t="s">
        <v>280</v>
      </c>
      <c r="D123" s="108">
        <v>449.3</v>
      </c>
      <c r="E123" s="108">
        <v>480</v>
      </c>
      <c r="F123" s="57">
        <f t="shared" si="6"/>
        <v>600</v>
      </c>
      <c r="G123" s="57">
        <f>G124</f>
        <v>150</v>
      </c>
      <c r="H123" s="57">
        <f>H124</f>
        <v>150</v>
      </c>
      <c r="I123" s="57">
        <f>I124</f>
        <v>150</v>
      </c>
      <c r="J123" s="57">
        <f>J124</f>
        <v>150</v>
      </c>
      <c r="K123" s="57"/>
      <c r="M123" s="157"/>
    </row>
    <row r="124" spans="1:13" s="48" customFormat="1" ht="21" customHeight="1" x14ac:dyDescent="0.25">
      <c r="A124" s="150" t="s">
        <v>331</v>
      </c>
      <c r="B124" s="87">
        <f t="shared" si="7"/>
        <v>91</v>
      </c>
      <c r="C124" s="86" t="s">
        <v>332</v>
      </c>
      <c r="D124" s="108">
        <v>449.3</v>
      </c>
      <c r="E124" s="108">
        <v>480</v>
      </c>
      <c r="F124" s="57">
        <f t="shared" si="6"/>
        <v>600</v>
      </c>
      <c r="G124" s="57">
        <v>150</v>
      </c>
      <c r="H124" s="201">
        <v>150</v>
      </c>
      <c r="I124" s="57">
        <v>150</v>
      </c>
      <c r="J124" s="201">
        <v>150</v>
      </c>
      <c r="K124" s="57"/>
      <c r="M124" s="157"/>
    </row>
    <row r="125" spans="1:13" s="48" customFormat="1" ht="21" customHeight="1" x14ac:dyDescent="0.25">
      <c r="A125" s="91" t="s">
        <v>281</v>
      </c>
      <c r="B125" s="87">
        <f>B124+1</f>
        <v>92</v>
      </c>
      <c r="C125" s="86" t="s">
        <v>301</v>
      </c>
      <c r="D125" s="57">
        <f>D126+D127</f>
        <v>154</v>
      </c>
      <c r="E125" s="57">
        <f>E126+E127</f>
        <v>210</v>
      </c>
      <c r="F125" s="57">
        <f t="shared" si="6"/>
        <v>200</v>
      </c>
      <c r="G125" s="57">
        <f>G126+G127</f>
        <v>50</v>
      </c>
      <c r="H125" s="57">
        <f>H126+H127</f>
        <v>50</v>
      </c>
      <c r="I125" s="57">
        <f>I126+I127</f>
        <v>50</v>
      </c>
      <c r="J125" s="57">
        <f>J126+J127</f>
        <v>50</v>
      </c>
      <c r="K125" s="57"/>
      <c r="M125" s="157"/>
    </row>
    <row r="126" spans="1:13" s="189" customFormat="1" ht="21" customHeight="1" x14ac:dyDescent="0.25">
      <c r="A126" s="103" t="s">
        <v>98</v>
      </c>
      <c r="B126" s="87">
        <f t="shared" si="7"/>
        <v>93</v>
      </c>
      <c r="C126" s="193" t="s">
        <v>328</v>
      </c>
      <c r="D126" s="57"/>
      <c r="E126" s="57">
        <v>170</v>
      </c>
      <c r="F126" s="57">
        <f t="shared" si="6"/>
        <v>120</v>
      </c>
      <c r="G126" s="57">
        <v>30</v>
      </c>
      <c r="H126" s="201">
        <v>30</v>
      </c>
      <c r="I126" s="57">
        <v>30</v>
      </c>
      <c r="J126" s="201">
        <v>30</v>
      </c>
      <c r="K126" s="57"/>
      <c r="M126" s="190"/>
    </row>
    <row r="127" spans="1:13" s="189" customFormat="1" ht="21" customHeight="1" thickBot="1" x14ac:dyDescent="0.3">
      <c r="A127" s="113" t="s">
        <v>99</v>
      </c>
      <c r="B127" s="97">
        <f t="shared" si="7"/>
        <v>94</v>
      </c>
      <c r="C127" s="218" t="s">
        <v>329</v>
      </c>
      <c r="D127" s="108">
        <v>154</v>
      </c>
      <c r="E127" s="108">
        <v>40</v>
      </c>
      <c r="F127" s="57">
        <f t="shared" si="6"/>
        <v>80</v>
      </c>
      <c r="G127" s="108">
        <v>20</v>
      </c>
      <c r="H127" s="237">
        <v>20</v>
      </c>
      <c r="I127" s="108">
        <v>20</v>
      </c>
      <c r="J127" s="237">
        <v>20</v>
      </c>
      <c r="K127" s="108"/>
      <c r="M127" s="190"/>
    </row>
    <row r="128" spans="1:13" s="189" customFormat="1" ht="21" customHeight="1" x14ac:dyDescent="0.25">
      <c r="A128" s="219" t="s">
        <v>307</v>
      </c>
      <c r="B128" s="85">
        <f t="shared" si="7"/>
        <v>95</v>
      </c>
      <c r="C128" s="220" t="s">
        <v>305</v>
      </c>
      <c r="D128" s="56">
        <v>2242.6</v>
      </c>
      <c r="E128" s="56">
        <v>1464.5</v>
      </c>
      <c r="F128" s="56"/>
      <c r="G128" s="56"/>
      <c r="H128" s="221"/>
      <c r="I128" s="56"/>
      <c r="J128" s="221"/>
      <c r="K128" s="56"/>
      <c r="M128" s="190"/>
    </row>
    <row r="129" spans="1:13" s="48" customFormat="1" ht="21" customHeight="1" thickBot="1" x14ac:dyDescent="0.3">
      <c r="A129" s="147" t="s">
        <v>308</v>
      </c>
      <c r="B129" s="123">
        <f t="shared" si="1"/>
        <v>96</v>
      </c>
      <c r="C129" s="116" t="s">
        <v>306</v>
      </c>
      <c r="D129" s="59">
        <v>556.70000000000005</v>
      </c>
      <c r="E129" s="59">
        <v>358</v>
      </c>
      <c r="F129" s="59"/>
      <c r="G129" s="59"/>
      <c r="H129" s="203"/>
      <c r="I129" s="59"/>
      <c r="J129" s="203"/>
      <c r="K129" s="59"/>
      <c r="M129" s="157"/>
    </row>
    <row r="130" spans="1:13" s="48" customFormat="1" ht="21" customHeight="1" thickBot="1" x14ac:dyDescent="0.3">
      <c r="A130" s="99" t="s">
        <v>154</v>
      </c>
      <c r="B130" s="83">
        <f>B129+1</f>
        <v>97</v>
      </c>
      <c r="C130" s="100">
        <v>1140</v>
      </c>
      <c r="D130" s="68">
        <f>D131+D142+D150</f>
        <v>6097</v>
      </c>
      <c r="E130" s="68">
        <f>E131+E142+E150</f>
        <v>8875.0999999999985</v>
      </c>
      <c r="F130" s="68">
        <f t="shared" ref="F130:F195" si="8">SUM(G130:J130)</f>
        <v>9010.4</v>
      </c>
      <c r="G130" s="117">
        <f>G131+G142+G150</f>
        <v>3006.6</v>
      </c>
      <c r="H130" s="101">
        <f>H131+H142+H150</f>
        <v>2006.3000000000002</v>
      </c>
      <c r="I130" s="101">
        <f>I131+I142+I150</f>
        <v>1356.5</v>
      </c>
      <c r="J130" s="101">
        <f>J131+J142+J150</f>
        <v>2641</v>
      </c>
      <c r="K130" s="205"/>
      <c r="M130" s="157"/>
    </row>
    <row r="131" spans="1:13" s="24" customFormat="1" ht="21" customHeight="1" thickBot="1" x14ac:dyDescent="0.3">
      <c r="A131" s="99" t="s">
        <v>155</v>
      </c>
      <c r="B131" s="83">
        <f>B130+1</f>
        <v>98</v>
      </c>
      <c r="C131" s="100">
        <v>1150</v>
      </c>
      <c r="D131" s="68">
        <f>SUM(D132:D141)</f>
        <v>489.29999999999995</v>
      </c>
      <c r="E131" s="68">
        <f>SUM(E132:E141)</f>
        <v>267.89999999999998</v>
      </c>
      <c r="F131" s="68">
        <f t="shared" si="8"/>
        <v>110.4</v>
      </c>
      <c r="G131" s="101">
        <f>SUM(G132:G141)</f>
        <v>27.6</v>
      </c>
      <c r="H131" s="101">
        <f>SUM(H132:H141)</f>
        <v>27.6</v>
      </c>
      <c r="I131" s="101">
        <f>SUM(I132:I141)</f>
        <v>27.6</v>
      </c>
      <c r="J131" s="101">
        <f>SUM(J132:J141)</f>
        <v>27.6</v>
      </c>
      <c r="K131" s="60"/>
      <c r="M131" s="157"/>
    </row>
    <row r="132" spans="1:13" s="24" customFormat="1" ht="21" customHeight="1" x14ac:dyDescent="0.25">
      <c r="A132" s="84" t="s">
        <v>85</v>
      </c>
      <c r="B132" s="85">
        <f>B131+1</f>
        <v>99</v>
      </c>
      <c r="C132" s="86" t="s">
        <v>107</v>
      </c>
      <c r="D132" s="58"/>
      <c r="E132" s="58">
        <v>0</v>
      </c>
      <c r="F132" s="58">
        <f t="shared" si="8"/>
        <v>0</v>
      </c>
      <c r="G132" s="102"/>
      <c r="H132" s="102"/>
      <c r="I132" s="102"/>
      <c r="J132" s="102"/>
      <c r="K132" s="102"/>
      <c r="M132" s="157"/>
    </row>
    <row r="133" spans="1:13" s="24" customFormat="1" ht="21" customHeight="1" x14ac:dyDescent="0.25">
      <c r="A133" s="91" t="s">
        <v>86</v>
      </c>
      <c r="B133" s="87">
        <f t="shared" ref="B133:B200" si="9">B132+1</f>
        <v>100</v>
      </c>
      <c r="C133" s="86" t="s">
        <v>157</v>
      </c>
      <c r="D133" s="57"/>
      <c r="E133" s="57">
        <v>0</v>
      </c>
      <c r="F133" s="57">
        <f t="shared" si="8"/>
        <v>0</v>
      </c>
      <c r="G133" s="60"/>
      <c r="H133" s="60"/>
      <c r="I133" s="60"/>
      <c r="J133" s="60"/>
      <c r="K133" s="60"/>
      <c r="M133" s="157"/>
    </row>
    <row r="134" spans="1:13" s="24" customFormat="1" ht="21" customHeight="1" x14ac:dyDescent="0.25">
      <c r="A134" s="91" t="s">
        <v>143</v>
      </c>
      <c r="B134" s="87">
        <f t="shared" si="9"/>
        <v>101</v>
      </c>
      <c r="C134" s="86" t="s">
        <v>158</v>
      </c>
      <c r="D134" s="57">
        <v>290</v>
      </c>
      <c r="E134" s="57">
        <v>0</v>
      </c>
      <c r="F134" s="57">
        <f t="shared" si="8"/>
        <v>0</v>
      </c>
      <c r="G134" s="60"/>
      <c r="H134" s="60"/>
      <c r="I134" s="60"/>
      <c r="J134" s="60"/>
      <c r="K134" s="60"/>
      <c r="M134" s="158"/>
    </row>
    <row r="135" spans="1:13" s="24" customFormat="1" ht="21" customHeight="1" x14ac:dyDescent="0.25">
      <c r="A135" s="91" t="s">
        <v>41</v>
      </c>
      <c r="B135" s="87">
        <f t="shared" si="9"/>
        <v>102</v>
      </c>
      <c r="C135" s="86" t="s">
        <v>224</v>
      </c>
      <c r="D135" s="57"/>
      <c r="E135" s="57">
        <v>0</v>
      </c>
      <c r="F135" s="57">
        <f t="shared" si="8"/>
        <v>0</v>
      </c>
      <c r="G135" s="60"/>
      <c r="H135" s="60"/>
      <c r="I135" s="60"/>
      <c r="J135" s="60"/>
      <c r="K135" s="60"/>
      <c r="M135" s="157"/>
    </row>
    <row r="136" spans="1:13" s="24" customFormat="1" ht="21" customHeight="1" x14ac:dyDescent="0.25">
      <c r="A136" s="91" t="s">
        <v>42</v>
      </c>
      <c r="B136" s="87">
        <f t="shared" si="9"/>
        <v>103</v>
      </c>
      <c r="C136" s="86" t="s">
        <v>225</v>
      </c>
      <c r="D136" s="57"/>
      <c r="E136" s="57">
        <v>0</v>
      </c>
      <c r="F136" s="57">
        <f t="shared" si="8"/>
        <v>0</v>
      </c>
      <c r="G136" s="60"/>
      <c r="H136" s="60"/>
      <c r="I136" s="60"/>
      <c r="J136" s="60"/>
      <c r="K136" s="60"/>
      <c r="M136" s="157"/>
    </row>
    <row r="137" spans="1:13" s="24" customFormat="1" ht="21" customHeight="1" x14ac:dyDescent="0.25">
      <c r="A137" s="91" t="s">
        <v>144</v>
      </c>
      <c r="B137" s="87">
        <f t="shared" si="9"/>
        <v>104</v>
      </c>
      <c r="C137" s="86" t="s">
        <v>259</v>
      </c>
      <c r="D137" s="57">
        <v>100.7</v>
      </c>
      <c r="E137" s="57">
        <v>167.9</v>
      </c>
      <c r="F137" s="57">
        <f t="shared" si="8"/>
        <v>0</v>
      </c>
      <c r="G137" s="60"/>
      <c r="H137" s="60"/>
      <c r="I137" s="60"/>
      <c r="J137" s="60"/>
      <c r="K137" s="60"/>
      <c r="M137" s="157"/>
    </row>
    <row r="138" spans="1:13" s="24" customFormat="1" ht="21" customHeight="1" x14ac:dyDescent="0.25">
      <c r="A138" s="91" t="s">
        <v>96</v>
      </c>
      <c r="B138" s="87">
        <f t="shared" si="9"/>
        <v>105</v>
      </c>
      <c r="C138" s="86" t="s">
        <v>260</v>
      </c>
      <c r="D138" s="57"/>
      <c r="E138" s="57">
        <v>0</v>
      </c>
      <c r="F138" s="57">
        <f t="shared" si="8"/>
        <v>0</v>
      </c>
      <c r="G138" s="60"/>
      <c r="H138" s="60"/>
      <c r="I138" s="60"/>
      <c r="J138" s="60"/>
      <c r="K138" s="60"/>
      <c r="M138" s="157"/>
    </row>
    <row r="139" spans="1:13" s="24" customFormat="1" ht="21" customHeight="1" x14ac:dyDescent="0.25">
      <c r="A139" s="91" t="s">
        <v>97</v>
      </c>
      <c r="B139" s="87">
        <f t="shared" si="9"/>
        <v>106</v>
      </c>
      <c r="C139" s="86" t="s">
        <v>261</v>
      </c>
      <c r="D139" s="57"/>
      <c r="E139" s="57">
        <v>0</v>
      </c>
      <c r="F139" s="57">
        <f t="shared" si="8"/>
        <v>0</v>
      </c>
      <c r="G139" s="60"/>
      <c r="H139" s="60"/>
      <c r="I139" s="60"/>
      <c r="J139" s="60"/>
      <c r="K139" s="60"/>
      <c r="M139" s="157"/>
    </row>
    <row r="140" spans="1:13" s="24" customFormat="1" ht="21" customHeight="1" x14ac:dyDescent="0.25">
      <c r="A140" s="91" t="s">
        <v>43</v>
      </c>
      <c r="B140" s="87">
        <f t="shared" si="9"/>
        <v>107</v>
      </c>
      <c r="C140" s="86" t="s">
        <v>262</v>
      </c>
      <c r="D140" s="57">
        <v>98.6</v>
      </c>
      <c r="E140" s="57">
        <v>100</v>
      </c>
      <c r="F140" s="57">
        <f t="shared" si="8"/>
        <v>110.4</v>
      </c>
      <c r="G140" s="60">
        <v>27.6</v>
      </c>
      <c r="H140" s="60">
        <v>27.6</v>
      </c>
      <c r="I140" s="60">
        <v>27.6</v>
      </c>
      <c r="J140" s="60">
        <v>27.6</v>
      </c>
      <c r="K140" s="102"/>
      <c r="M140" s="157"/>
    </row>
    <row r="141" spans="1:13" s="24" customFormat="1" ht="21" customHeight="1" thickBot="1" x14ac:dyDescent="0.3">
      <c r="A141" s="110" t="s">
        <v>145</v>
      </c>
      <c r="B141" s="97">
        <f t="shared" si="9"/>
        <v>108</v>
      </c>
      <c r="C141" s="20" t="s">
        <v>263</v>
      </c>
      <c r="D141" s="59"/>
      <c r="E141" s="59">
        <v>0</v>
      </c>
      <c r="F141" s="108">
        <f t="shared" si="8"/>
        <v>0</v>
      </c>
      <c r="G141" s="111"/>
      <c r="H141" s="111"/>
      <c r="I141" s="111"/>
      <c r="J141" s="111"/>
      <c r="K141" s="111"/>
      <c r="M141" s="157"/>
    </row>
    <row r="142" spans="1:13" s="24" customFormat="1" ht="21" customHeight="1" thickBot="1" x14ac:dyDescent="0.3">
      <c r="A142" s="99" t="s">
        <v>229</v>
      </c>
      <c r="B142" s="83">
        <f t="shared" si="9"/>
        <v>109</v>
      </c>
      <c r="C142" s="100">
        <v>1160</v>
      </c>
      <c r="D142" s="68">
        <f>D143+D144+D145+D146+D147+D148+D149</f>
        <v>4355.7</v>
      </c>
      <c r="E142" s="68">
        <f>E143+E144+E145+E146+E147+E148+E149</f>
        <v>6146.2</v>
      </c>
      <c r="F142" s="68">
        <f t="shared" si="8"/>
        <v>6900</v>
      </c>
      <c r="G142" s="68">
        <f>G143+G144+G145+G146+G147+G148+G149</f>
        <v>2779</v>
      </c>
      <c r="H142" s="68">
        <f>H143+H144+H145+H146+H147+H148+H149</f>
        <v>928.7</v>
      </c>
      <c r="I142" s="68">
        <f>I143+I144+I145+I146+I147+I148+I149</f>
        <v>578.9</v>
      </c>
      <c r="J142" s="68">
        <f>J143+J144+J145+J146+J147+J148+J149</f>
        <v>2613.4</v>
      </c>
      <c r="K142" s="102"/>
      <c r="M142" s="157"/>
    </row>
    <row r="143" spans="1:13" s="24" customFormat="1" ht="21" customHeight="1" x14ac:dyDescent="0.25">
      <c r="A143" s="103" t="s">
        <v>118</v>
      </c>
      <c r="B143" s="112">
        <f t="shared" si="9"/>
        <v>110</v>
      </c>
      <c r="C143" s="104" t="s">
        <v>226</v>
      </c>
      <c r="D143" s="58">
        <v>2349.8000000000002</v>
      </c>
      <c r="E143" s="58">
        <v>3324.1</v>
      </c>
      <c r="F143" s="58">
        <f t="shared" si="8"/>
        <v>4113.6000000000004</v>
      </c>
      <c r="G143" s="102">
        <v>1929.6</v>
      </c>
      <c r="H143" s="102">
        <v>336</v>
      </c>
      <c r="I143" s="102">
        <v>0</v>
      </c>
      <c r="J143" s="102">
        <v>1848</v>
      </c>
      <c r="K143" s="102"/>
      <c r="M143" s="157"/>
    </row>
    <row r="144" spans="1:13" s="24" customFormat="1" ht="22.5" customHeight="1" x14ac:dyDescent="0.25">
      <c r="A144" s="95" t="s">
        <v>119</v>
      </c>
      <c r="B144" s="87">
        <f t="shared" si="9"/>
        <v>111</v>
      </c>
      <c r="C144" s="104" t="s">
        <v>227</v>
      </c>
      <c r="D144" s="57">
        <v>143.19999999999999</v>
      </c>
      <c r="E144" s="57">
        <v>263.60000000000002</v>
      </c>
      <c r="F144" s="57">
        <f t="shared" si="8"/>
        <v>302.59999999999997</v>
      </c>
      <c r="G144" s="60">
        <v>75.599999999999994</v>
      </c>
      <c r="H144" s="60">
        <v>75.599999999999994</v>
      </c>
      <c r="I144" s="60">
        <v>75.7</v>
      </c>
      <c r="J144" s="60">
        <v>75.7</v>
      </c>
      <c r="K144" s="102"/>
      <c r="M144" s="157"/>
    </row>
    <row r="145" spans="1:13" s="24" customFormat="1" ht="20.25" x14ac:dyDescent="0.25">
      <c r="A145" s="95" t="s">
        <v>120</v>
      </c>
      <c r="B145" s="87">
        <f t="shared" si="9"/>
        <v>112</v>
      </c>
      <c r="C145" s="104" t="s">
        <v>228</v>
      </c>
      <c r="D145" s="57">
        <v>1682.2</v>
      </c>
      <c r="E145" s="57">
        <v>2130.6999999999998</v>
      </c>
      <c r="F145" s="57">
        <f t="shared" si="8"/>
        <v>1183.3</v>
      </c>
      <c r="G145" s="60">
        <v>421.3</v>
      </c>
      <c r="H145" s="60">
        <v>220</v>
      </c>
      <c r="I145" s="60">
        <v>215</v>
      </c>
      <c r="J145" s="60">
        <v>327</v>
      </c>
      <c r="K145" s="102"/>
      <c r="M145" s="157"/>
    </row>
    <row r="146" spans="1:13" s="24" customFormat="1" ht="22.5" customHeight="1" x14ac:dyDescent="0.25">
      <c r="A146" s="95" t="s">
        <v>121</v>
      </c>
      <c r="B146" s="87">
        <f t="shared" si="9"/>
        <v>113</v>
      </c>
      <c r="C146" s="104" t="s">
        <v>264</v>
      </c>
      <c r="D146" s="57">
        <v>77.099999999999994</v>
      </c>
      <c r="E146" s="57">
        <v>96.9</v>
      </c>
      <c r="F146" s="57">
        <f t="shared" si="8"/>
        <v>106.6</v>
      </c>
      <c r="G146" s="60">
        <v>51</v>
      </c>
      <c r="H146" s="60">
        <v>10.3</v>
      </c>
      <c r="I146" s="60">
        <v>4</v>
      </c>
      <c r="J146" s="60">
        <v>41.3</v>
      </c>
      <c r="K146" s="102"/>
      <c r="M146" s="157"/>
    </row>
    <row r="147" spans="1:13" s="24" customFormat="1" ht="37.5" x14ac:dyDescent="0.25">
      <c r="A147" s="113" t="s">
        <v>320</v>
      </c>
      <c r="B147" s="97">
        <f t="shared" si="9"/>
        <v>114</v>
      </c>
      <c r="C147" s="159" t="s">
        <v>265</v>
      </c>
      <c r="D147" s="108">
        <v>57.9</v>
      </c>
      <c r="E147" s="108">
        <v>58.000000000000007</v>
      </c>
      <c r="F147" s="108">
        <f t="shared" si="8"/>
        <v>110.20000000000002</v>
      </c>
      <c r="G147" s="111">
        <v>27.6</v>
      </c>
      <c r="H147" s="111">
        <v>27.6</v>
      </c>
      <c r="I147" s="111">
        <v>27.6</v>
      </c>
      <c r="J147" s="111">
        <v>27.4</v>
      </c>
      <c r="K147" s="102"/>
      <c r="M147" s="157"/>
    </row>
    <row r="148" spans="1:13" s="24" customFormat="1" ht="40.5" customHeight="1" x14ac:dyDescent="0.25">
      <c r="A148" s="232" t="s">
        <v>334</v>
      </c>
      <c r="B148" s="97">
        <f t="shared" si="9"/>
        <v>115</v>
      </c>
      <c r="C148" s="231" t="s">
        <v>337</v>
      </c>
      <c r="D148" s="57">
        <v>45.5</v>
      </c>
      <c r="E148" s="57">
        <v>204.6</v>
      </c>
      <c r="F148" s="57">
        <f>SUM(G148:J148)</f>
        <v>216.4</v>
      </c>
      <c r="G148" s="60">
        <v>54.4</v>
      </c>
      <c r="H148" s="60">
        <v>54</v>
      </c>
      <c r="I148" s="60">
        <v>54</v>
      </c>
      <c r="J148" s="60">
        <v>54</v>
      </c>
      <c r="K148" s="102"/>
      <c r="M148" s="157"/>
    </row>
    <row r="149" spans="1:13" s="48" customFormat="1" ht="40.5" customHeight="1" thickBot="1" x14ac:dyDescent="0.3">
      <c r="A149" s="229" t="s">
        <v>338</v>
      </c>
      <c r="B149" s="97">
        <f t="shared" si="9"/>
        <v>116</v>
      </c>
      <c r="C149" s="32" t="s">
        <v>321</v>
      </c>
      <c r="D149" s="174"/>
      <c r="E149" s="57">
        <v>68.3</v>
      </c>
      <c r="F149" s="57">
        <f>SUM(G149:J149)</f>
        <v>867.3</v>
      </c>
      <c r="G149" s="230">
        <v>219.5</v>
      </c>
      <c r="H149" s="230">
        <v>205.2</v>
      </c>
      <c r="I149" s="230">
        <v>202.6</v>
      </c>
      <c r="J149" s="230">
        <v>240</v>
      </c>
      <c r="K149" s="230"/>
      <c r="M149" s="157"/>
    </row>
    <row r="150" spans="1:13" s="48" customFormat="1" ht="40.5" customHeight="1" thickBot="1" x14ac:dyDescent="0.3">
      <c r="A150" s="99" t="s">
        <v>156</v>
      </c>
      <c r="B150" s="83">
        <f>B149+1</f>
        <v>117</v>
      </c>
      <c r="C150" s="100">
        <v>1170</v>
      </c>
      <c r="D150" s="68">
        <f>D151+D152+D153</f>
        <v>1252</v>
      </c>
      <c r="E150" s="68">
        <f>E151+E152+E153</f>
        <v>2461</v>
      </c>
      <c r="F150" s="68">
        <f t="shared" si="8"/>
        <v>2000</v>
      </c>
      <c r="G150" s="101">
        <f>G151+G152+G153</f>
        <v>200</v>
      </c>
      <c r="H150" s="101">
        <f>H151+H152+H153</f>
        <v>1050</v>
      </c>
      <c r="I150" s="101">
        <f>I151+I152+I153</f>
        <v>750</v>
      </c>
      <c r="J150" s="101">
        <f>J151+J152+J153</f>
        <v>0</v>
      </c>
      <c r="K150" s="175"/>
      <c r="M150" s="157"/>
    </row>
    <row r="151" spans="1:13" s="24" customFormat="1" ht="23.25" customHeight="1" x14ac:dyDescent="0.25">
      <c r="A151" s="103" t="s">
        <v>98</v>
      </c>
      <c r="B151" s="85">
        <f t="shared" si="9"/>
        <v>118</v>
      </c>
      <c r="C151" s="104" t="s">
        <v>266</v>
      </c>
      <c r="D151" s="58">
        <v>1025.5999999999999</v>
      </c>
      <c r="E151" s="58">
        <v>2300</v>
      </c>
      <c r="F151" s="58">
        <f t="shared" si="8"/>
        <v>500</v>
      </c>
      <c r="G151" s="102">
        <v>200</v>
      </c>
      <c r="H151" s="102">
        <v>300</v>
      </c>
      <c r="I151" s="102"/>
      <c r="J151" s="102"/>
      <c r="K151" s="102"/>
      <c r="M151" s="157"/>
    </row>
    <row r="152" spans="1:13" s="24" customFormat="1" ht="24.75" customHeight="1" x14ac:dyDescent="0.25">
      <c r="A152" s="95" t="s">
        <v>99</v>
      </c>
      <c r="B152" s="87">
        <f t="shared" si="9"/>
        <v>119</v>
      </c>
      <c r="C152" s="105" t="s">
        <v>267</v>
      </c>
      <c r="D152" s="57">
        <v>226.4</v>
      </c>
      <c r="E152" s="57">
        <v>161</v>
      </c>
      <c r="F152" s="57">
        <f t="shared" si="8"/>
        <v>1500</v>
      </c>
      <c r="G152" s="102"/>
      <c r="H152" s="102">
        <v>750</v>
      </c>
      <c r="I152" s="102">
        <v>750</v>
      </c>
      <c r="J152" s="102"/>
      <c r="K152" s="60"/>
      <c r="M152" s="157"/>
    </row>
    <row r="153" spans="1:13" s="24" customFormat="1" ht="24.75" customHeight="1" thickBot="1" x14ac:dyDescent="0.3">
      <c r="A153" s="113" t="s">
        <v>100</v>
      </c>
      <c r="B153" s="97">
        <f t="shared" si="9"/>
        <v>120</v>
      </c>
      <c r="C153" s="114" t="s">
        <v>268</v>
      </c>
      <c r="D153" s="108"/>
      <c r="E153" s="108">
        <v>0</v>
      </c>
      <c r="F153" s="108">
        <f t="shared" si="8"/>
        <v>0</v>
      </c>
      <c r="G153" s="111"/>
      <c r="H153" s="111"/>
      <c r="I153" s="111"/>
      <c r="J153" s="111"/>
      <c r="K153" s="111"/>
      <c r="M153" s="157"/>
    </row>
    <row r="154" spans="1:13" s="24" customFormat="1" ht="24.75" customHeight="1" thickBot="1" x14ac:dyDescent="0.3">
      <c r="A154" s="99" t="s">
        <v>203</v>
      </c>
      <c r="B154" s="83">
        <f t="shared" si="9"/>
        <v>121</v>
      </c>
      <c r="C154" s="100">
        <v>1180</v>
      </c>
      <c r="D154" s="191">
        <v>3.7999999999956344</v>
      </c>
      <c r="E154" s="68">
        <v>0</v>
      </c>
      <c r="F154" s="68">
        <v>0</v>
      </c>
      <c r="G154" s="101"/>
      <c r="H154" s="101"/>
      <c r="I154" s="101"/>
      <c r="J154" s="101"/>
      <c r="K154" s="176"/>
      <c r="M154" s="157"/>
    </row>
    <row r="155" spans="1:13" s="24" customFormat="1" ht="31.5" customHeight="1" thickBot="1" x14ac:dyDescent="0.3">
      <c r="A155" s="84" t="s">
        <v>206</v>
      </c>
      <c r="B155" s="115">
        <f t="shared" si="9"/>
        <v>122</v>
      </c>
      <c r="C155" s="116">
        <v>1190</v>
      </c>
      <c r="D155" s="192">
        <v>9.6999999999989086</v>
      </c>
      <c r="E155" s="70">
        <v>0</v>
      </c>
      <c r="F155" s="70">
        <v>0</v>
      </c>
      <c r="G155" s="117"/>
      <c r="H155" s="117"/>
      <c r="I155" s="117"/>
      <c r="J155" s="117"/>
      <c r="K155" s="109"/>
      <c r="M155" s="157"/>
    </row>
    <row r="156" spans="1:13" s="24" customFormat="1" ht="36.75" customHeight="1" thickBot="1" x14ac:dyDescent="0.3">
      <c r="A156" s="82" t="s">
        <v>159</v>
      </c>
      <c r="B156" s="83">
        <f t="shared" si="9"/>
        <v>123</v>
      </c>
      <c r="C156" s="80">
        <v>1200</v>
      </c>
      <c r="D156" s="77"/>
      <c r="E156" s="77">
        <v>0</v>
      </c>
      <c r="F156" s="68">
        <f t="shared" si="8"/>
        <v>0</v>
      </c>
      <c r="G156" s="62"/>
      <c r="H156" s="77"/>
      <c r="I156" s="77"/>
      <c r="J156" s="77"/>
      <c r="K156" s="177"/>
      <c r="M156" s="157"/>
    </row>
    <row r="157" spans="1:13" s="24" customFormat="1" ht="46.5" customHeight="1" thickBot="1" x14ac:dyDescent="0.3">
      <c r="A157" s="82" t="s">
        <v>44</v>
      </c>
      <c r="B157" s="83">
        <f t="shared" si="9"/>
        <v>124</v>
      </c>
      <c r="C157" s="80">
        <v>1210</v>
      </c>
      <c r="D157" s="77">
        <f>D35</f>
        <v>62403.299999999996</v>
      </c>
      <c r="E157" s="77">
        <f>E35</f>
        <v>69557.100000000006</v>
      </c>
      <c r="F157" s="77">
        <f t="shared" si="8"/>
        <v>72920.399999999994</v>
      </c>
      <c r="G157" s="62">
        <f>G35</f>
        <v>18786.599999999999</v>
      </c>
      <c r="H157" s="62">
        <f>H35</f>
        <v>18016.3</v>
      </c>
      <c r="I157" s="62">
        <f>I35</f>
        <v>17386.5</v>
      </c>
      <c r="J157" s="62">
        <f>J35</f>
        <v>18731</v>
      </c>
      <c r="K157" s="177"/>
      <c r="M157" s="157"/>
    </row>
    <row r="158" spans="1:13" s="24" customFormat="1" ht="25.5" customHeight="1" thickBot="1" x14ac:dyDescent="0.3">
      <c r="A158" s="118" t="s">
        <v>45</v>
      </c>
      <c r="B158" s="83">
        <f t="shared" si="9"/>
        <v>125</v>
      </c>
      <c r="C158" s="119">
        <v>1220</v>
      </c>
      <c r="D158" s="120">
        <f>D63</f>
        <v>62658.500000000007</v>
      </c>
      <c r="E158" s="120">
        <f>E63</f>
        <v>69557.100000000006</v>
      </c>
      <c r="F158" s="120">
        <f t="shared" si="8"/>
        <v>72920.399999999994</v>
      </c>
      <c r="G158" s="121">
        <f>G63</f>
        <v>18786.599999999999</v>
      </c>
      <c r="H158" s="121">
        <f>H63</f>
        <v>18016.3</v>
      </c>
      <c r="I158" s="121">
        <f>I63</f>
        <v>17386.5</v>
      </c>
      <c r="J158" s="121">
        <f>J63</f>
        <v>18731</v>
      </c>
      <c r="K158" s="178"/>
      <c r="M158" s="157"/>
    </row>
    <row r="159" spans="1:13" s="24" customFormat="1" ht="24.75" customHeight="1" thickBot="1" x14ac:dyDescent="0.3">
      <c r="A159" s="118" t="s">
        <v>46</v>
      </c>
      <c r="B159" s="83">
        <f t="shared" si="9"/>
        <v>126</v>
      </c>
      <c r="C159" s="119">
        <v>1230</v>
      </c>
      <c r="D159" s="120">
        <f>D157-D158</f>
        <v>-255.20000000001164</v>
      </c>
      <c r="E159" s="120">
        <f>E157-E158</f>
        <v>0</v>
      </c>
      <c r="F159" s="120">
        <f>SUM(G159:J159)</f>
        <v>0</v>
      </c>
      <c r="G159" s="121">
        <f>G157-G158</f>
        <v>0</v>
      </c>
      <c r="H159" s="121">
        <f>H157-H158</f>
        <v>0</v>
      </c>
      <c r="I159" s="121">
        <f>I157-I158</f>
        <v>0</v>
      </c>
      <c r="J159" s="121">
        <f>J157-J158</f>
        <v>0</v>
      </c>
      <c r="K159" s="178"/>
      <c r="M159" s="157"/>
    </row>
    <row r="160" spans="1:13" s="24" customFormat="1" ht="22.5" customHeight="1" thickBot="1" x14ac:dyDescent="0.3">
      <c r="A160" s="82" t="s">
        <v>47</v>
      </c>
      <c r="B160" s="83">
        <f t="shared" si="9"/>
        <v>127</v>
      </c>
      <c r="C160" s="80">
        <v>2000</v>
      </c>
      <c r="D160" s="77">
        <f>SUM(D161:D164)</f>
        <v>8091.5</v>
      </c>
      <c r="E160" s="77">
        <f>SUM(E161:E164)</f>
        <v>0</v>
      </c>
      <c r="F160" s="68">
        <f t="shared" si="8"/>
        <v>0</v>
      </c>
      <c r="G160" s="62">
        <f>SUM(G161:G164)</f>
        <v>0</v>
      </c>
      <c r="H160" s="62">
        <f>SUM(H161:H164)</f>
        <v>0</v>
      </c>
      <c r="I160" s="62">
        <f>SUM(I161:I164)</f>
        <v>0</v>
      </c>
      <c r="J160" s="62">
        <f>SUM(J161:J164)</f>
        <v>0</v>
      </c>
      <c r="K160" s="177"/>
      <c r="M160" s="157"/>
    </row>
    <row r="161" spans="1:13" s="24" customFormat="1" ht="25.5" customHeight="1" x14ac:dyDescent="0.25">
      <c r="A161" s="91" t="s">
        <v>48</v>
      </c>
      <c r="B161" s="85">
        <f t="shared" si="9"/>
        <v>128</v>
      </c>
      <c r="C161" s="122">
        <v>2010</v>
      </c>
      <c r="D161" s="64">
        <v>7947.9</v>
      </c>
      <c r="E161" s="64">
        <v>0</v>
      </c>
      <c r="F161" s="152">
        <f t="shared" si="8"/>
        <v>0</v>
      </c>
      <c r="G161" s="65"/>
      <c r="H161" s="65"/>
      <c r="I161" s="65"/>
      <c r="J161" s="65"/>
      <c r="K161" s="60"/>
      <c r="M161" s="157"/>
    </row>
    <row r="162" spans="1:13" s="24" customFormat="1" ht="44.25" customHeight="1" x14ac:dyDescent="0.25">
      <c r="A162" s="91" t="s">
        <v>49</v>
      </c>
      <c r="B162" s="87">
        <f t="shared" si="9"/>
        <v>129</v>
      </c>
      <c r="C162" s="122">
        <v>2020</v>
      </c>
      <c r="D162" s="64"/>
      <c r="E162" s="64">
        <v>0</v>
      </c>
      <c r="F162" s="64">
        <f t="shared" si="8"/>
        <v>0</v>
      </c>
      <c r="G162" s="65"/>
      <c r="H162" s="65"/>
      <c r="I162" s="65"/>
      <c r="J162" s="65"/>
      <c r="K162" s="60"/>
      <c r="M162" s="157"/>
    </row>
    <row r="163" spans="1:13" s="24" customFormat="1" ht="44.25" customHeight="1" x14ac:dyDescent="0.25">
      <c r="A163" s="91" t="s">
        <v>50</v>
      </c>
      <c r="B163" s="87">
        <f t="shared" si="9"/>
        <v>130</v>
      </c>
      <c r="C163" s="122">
        <v>2030</v>
      </c>
      <c r="D163" s="64"/>
      <c r="E163" s="64">
        <v>0</v>
      </c>
      <c r="F163" s="64">
        <f t="shared" si="8"/>
        <v>0</v>
      </c>
      <c r="G163" s="65"/>
      <c r="H163" s="65"/>
      <c r="I163" s="65"/>
      <c r="J163" s="65"/>
      <c r="K163" s="60"/>
      <c r="M163" s="157"/>
    </row>
    <row r="164" spans="1:13" s="24" customFormat="1" ht="22.5" customHeight="1" thickBot="1" x14ac:dyDescent="0.3">
      <c r="A164" s="110" t="s">
        <v>51</v>
      </c>
      <c r="B164" s="123">
        <f t="shared" si="9"/>
        <v>131</v>
      </c>
      <c r="C164" s="124">
        <v>2040</v>
      </c>
      <c r="D164" s="125">
        <v>143.6</v>
      </c>
      <c r="E164" s="125">
        <v>0</v>
      </c>
      <c r="F164" s="70">
        <f t="shared" si="8"/>
        <v>0</v>
      </c>
      <c r="G164" s="126"/>
      <c r="H164" s="126"/>
      <c r="I164" s="126"/>
      <c r="J164" s="126"/>
      <c r="K164" s="111"/>
      <c r="M164" s="157"/>
    </row>
    <row r="165" spans="1:13" s="36" customFormat="1" ht="22.5" customHeight="1" thickBot="1" x14ac:dyDescent="0.3">
      <c r="A165" s="82" t="s">
        <v>52</v>
      </c>
      <c r="B165" s="83">
        <f t="shared" si="9"/>
        <v>132</v>
      </c>
      <c r="C165" s="80">
        <v>3000</v>
      </c>
      <c r="D165" s="77">
        <f>D166+D167+D168+D175</f>
        <v>2003.4999999999998</v>
      </c>
      <c r="E165" s="77">
        <f>E166+E167+E168+E175</f>
        <v>3323</v>
      </c>
      <c r="F165" s="68">
        <f t="shared" si="8"/>
        <v>2860</v>
      </c>
      <c r="G165" s="62">
        <f>G166+G167+G168+G175</f>
        <v>390</v>
      </c>
      <c r="H165" s="62">
        <f>H166+H167+H168+H175</f>
        <v>1290</v>
      </c>
      <c r="I165" s="62">
        <f>I166+I167+I168+I175</f>
        <v>990</v>
      </c>
      <c r="J165" s="62">
        <f>J166+J167+J168+J175</f>
        <v>190</v>
      </c>
      <c r="K165" s="177"/>
      <c r="M165" s="157"/>
    </row>
    <row r="166" spans="1:13" s="24" customFormat="1" ht="22.5" customHeight="1" x14ac:dyDescent="0.25">
      <c r="A166" s="84" t="s">
        <v>53</v>
      </c>
      <c r="B166" s="85">
        <f t="shared" si="9"/>
        <v>133</v>
      </c>
      <c r="C166" s="86">
        <v>3010</v>
      </c>
      <c r="D166" s="74"/>
      <c r="E166" s="58"/>
      <c r="F166" s="152">
        <f t="shared" si="8"/>
        <v>0</v>
      </c>
      <c r="G166" s="63"/>
      <c r="H166" s="74"/>
      <c r="I166" s="74"/>
      <c r="J166" s="74"/>
      <c r="K166" s="102"/>
      <c r="M166" s="157"/>
    </row>
    <row r="167" spans="1:13" s="24" customFormat="1" ht="22.5" customHeight="1" x14ac:dyDescent="0.25">
      <c r="A167" s="91" t="s">
        <v>54</v>
      </c>
      <c r="B167" s="87">
        <f t="shared" si="9"/>
        <v>134</v>
      </c>
      <c r="C167" s="122">
        <v>3020</v>
      </c>
      <c r="D167" s="64"/>
      <c r="E167" s="64"/>
      <c r="F167" s="64">
        <f t="shared" si="8"/>
        <v>0</v>
      </c>
      <c r="G167" s="65"/>
      <c r="H167" s="65"/>
      <c r="I167" s="65"/>
      <c r="J167" s="65"/>
      <c r="K167" s="60"/>
      <c r="M167" s="157"/>
    </row>
    <row r="168" spans="1:13" s="24" customFormat="1" ht="44.25" customHeight="1" x14ac:dyDescent="0.25">
      <c r="A168" s="91" t="s">
        <v>55</v>
      </c>
      <c r="B168" s="87">
        <f t="shared" si="9"/>
        <v>135</v>
      </c>
      <c r="C168" s="122">
        <v>3030</v>
      </c>
      <c r="D168" s="64">
        <f>SUM(D169:D174)</f>
        <v>2003.4999999999998</v>
      </c>
      <c r="E168" s="64">
        <f>SUM(E169:E174)</f>
        <v>3323</v>
      </c>
      <c r="F168" s="64">
        <f t="shared" si="8"/>
        <v>2860</v>
      </c>
      <c r="G168" s="65">
        <f>SUM(G169:G174)</f>
        <v>390</v>
      </c>
      <c r="H168" s="65">
        <f>SUM(H169:H174)</f>
        <v>1290</v>
      </c>
      <c r="I168" s="65">
        <f>SUM(I169:I174)</f>
        <v>990</v>
      </c>
      <c r="J168" s="65">
        <f>SUM(J169:J174)</f>
        <v>190</v>
      </c>
      <c r="K168" s="60"/>
      <c r="M168" s="157"/>
    </row>
    <row r="169" spans="1:13" s="24" customFormat="1" ht="22.5" customHeight="1" x14ac:dyDescent="0.25">
      <c r="A169" s="91" t="s">
        <v>56</v>
      </c>
      <c r="B169" s="87">
        <f t="shared" si="9"/>
        <v>136</v>
      </c>
      <c r="C169" s="122" t="s">
        <v>160</v>
      </c>
      <c r="D169" s="64">
        <v>0</v>
      </c>
      <c r="E169" s="64">
        <v>0</v>
      </c>
      <c r="F169" s="64">
        <f t="shared" si="8"/>
        <v>0</v>
      </c>
      <c r="G169" s="65"/>
      <c r="H169" s="65"/>
      <c r="I169" s="65"/>
      <c r="J169" s="65"/>
      <c r="K169" s="60"/>
      <c r="M169" s="157"/>
    </row>
    <row r="170" spans="1:13" s="36" customFormat="1" ht="22.5" customHeight="1" x14ac:dyDescent="0.25">
      <c r="A170" s="91" t="s">
        <v>57</v>
      </c>
      <c r="B170" s="87">
        <f t="shared" si="9"/>
        <v>137</v>
      </c>
      <c r="C170" s="122" t="s">
        <v>161</v>
      </c>
      <c r="D170" s="64">
        <v>1025.5999999999999</v>
      </c>
      <c r="E170" s="64">
        <v>2590</v>
      </c>
      <c r="F170" s="64">
        <f t="shared" si="8"/>
        <v>720</v>
      </c>
      <c r="G170" s="65">
        <f>G151+G106+G126</f>
        <v>230</v>
      </c>
      <c r="H170" s="65">
        <f>H151+H106+H126</f>
        <v>380</v>
      </c>
      <c r="I170" s="65">
        <f>I151+I106+I126</f>
        <v>80</v>
      </c>
      <c r="J170" s="65">
        <f>J151+J106+J126</f>
        <v>30</v>
      </c>
      <c r="K170" s="60"/>
      <c r="M170" s="157"/>
    </row>
    <row r="171" spans="1:13" s="24" customFormat="1" ht="22.5" customHeight="1" x14ac:dyDescent="0.25">
      <c r="A171" s="91" t="s">
        <v>58</v>
      </c>
      <c r="B171" s="87">
        <f t="shared" si="9"/>
        <v>138</v>
      </c>
      <c r="C171" s="122" t="s">
        <v>162</v>
      </c>
      <c r="D171" s="64">
        <v>425.1</v>
      </c>
      <c r="E171" s="64">
        <v>160</v>
      </c>
      <c r="F171" s="64">
        <f t="shared" si="8"/>
        <v>160</v>
      </c>
      <c r="G171" s="65">
        <v>40</v>
      </c>
      <c r="H171" s="65">
        <v>40</v>
      </c>
      <c r="I171" s="65">
        <v>40</v>
      </c>
      <c r="J171" s="65">
        <v>40</v>
      </c>
      <c r="K171" s="60"/>
      <c r="M171" s="157"/>
    </row>
    <row r="172" spans="1:13" s="24" customFormat="1" ht="39" customHeight="1" x14ac:dyDescent="0.25">
      <c r="A172" s="91" t="s">
        <v>59</v>
      </c>
      <c r="B172" s="87">
        <f t="shared" si="9"/>
        <v>139</v>
      </c>
      <c r="C172" s="122" t="s">
        <v>163</v>
      </c>
      <c r="D172" s="64"/>
      <c r="E172" s="64">
        <v>0</v>
      </c>
      <c r="F172" s="64">
        <f t="shared" si="8"/>
        <v>0</v>
      </c>
      <c r="G172" s="65"/>
      <c r="H172" s="65"/>
      <c r="I172" s="65"/>
      <c r="J172" s="65"/>
      <c r="K172" s="60"/>
      <c r="M172" s="157"/>
    </row>
    <row r="173" spans="1:13" s="24" customFormat="1" ht="22.5" customHeight="1" x14ac:dyDescent="0.25">
      <c r="A173" s="91" t="s">
        <v>60</v>
      </c>
      <c r="B173" s="87">
        <f t="shared" si="9"/>
        <v>140</v>
      </c>
      <c r="C173" s="122" t="s">
        <v>164</v>
      </c>
      <c r="D173" s="64"/>
      <c r="E173" s="64">
        <v>0</v>
      </c>
      <c r="F173" s="64">
        <f t="shared" si="8"/>
        <v>0</v>
      </c>
      <c r="G173" s="65"/>
      <c r="H173" s="65"/>
      <c r="I173" s="65"/>
      <c r="J173" s="65"/>
      <c r="K173" s="60"/>
      <c r="M173" s="157"/>
    </row>
    <row r="174" spans="1:13" s="24" customFormat="1" ht="45.75" customHeight="1" x14ac:dyDescent="0.25">
      <c r="A174" s="91" t="s">
        <v>61</v>
      </c>
      <c r="B174" s="87">
        <f t="shared" si="9"/>
        <v>141</v>
      </c>
      <c r="C174" s="122" t="s">
        <v>165</v>
      </c>
      <c r="D174" s="64">
        <v>552.79999999999995</v>
      </c>
      <c r="E174" s="64">
        <v>573</v>
      </c>
      <c r="F174" s="64">
        <f t="shared" si="8"/>
        <v>1980</v>
      </c>
      <c r="G174" s="65">
        <f>G152+G107+G127</f>
        <v>120</v>
      </c>
      <c r="H174" s="65">
        <f>H152+H107+H127</f>
        <v>870</v>
      </c>
      <c r="I174" s="65">
        <f>I152+I107+I127</f>
        <v>870</v>
      </c>
      <c r="J174" s="65">
        <f>J152+J107+J127</f>
        <v>120</v>
      </c>
      <c r="K174" s="60"/>
      <c r="M174" s="157"/>
    </row>
    <row r="175" spans="1:13" s="24" customFormat="1" ht="22.5" customHeight="1" thickBot="1" x14ac:dyDescent="0.3">
      <c r="A175" s="110" t="s">
        <v>108</v>
      </c>
      <c r="B175" s="123">
        <f t="shared" si="9"/>
        <v>142</v>
      </c>
      <c r="C175" s="124">
        <v>3040</v>
      </c>
      <c r="D175" s="127"/>
      <c r="E175" s="125">
        <v>0</v>
      </c>
      <c r="F175" s="70">
        <f t="shared" si="8"/>
        <v>0</v>
      </c>
      <c r="G175" s="128"/>
      <c r="H175" s="128"/>
      <c r="I175" s="128"/>
      <c r="J175" s="128"/>
      <c r="K175" s="179"/>
      <c r="M175" s="157"/>
    </row>
    <row r="176" spans="1:13" s="24" customFormat="1" ht="22.5" customHeight="1" thickBot="1" x14ac:dyDescent="0.3">
      <c r="A176" s="82" t="s">
        <v>122</v>
      </c>
      <c r="B176" s="83">
        <f t="shared" si="9"/>
        <v>143</v>
      </c>
      <c r="C176" s="80">
        <v>4000</v>
      </c>
      <c r="D176" s="77">
        <v>73319</v>
      </c>
      <c r="E176" s="77"/>
      <c r="F176" s="68">
        <f>J176</f>
        <v>0</v>
      </c>
      <c r="G176" s="62"/>
      <c r="H176" s="62"/>
      <c r="I176" s="62"/>
      <c r="J176" s="62"/>
      <c r="K176" s="177"/>
      <c r="M176" s="157"/>
    </row>
    <row r="177" spans="1:13" s="24" customFormat="1" ht="22.5" customHeight="1" thickBot="1" x14ac:dyDescent="0.3">
      <c r="A177" s="82" t="s">
        <v>123</v>
      </c>
      <c r="B177" s="83">
        <f t="shared" si="9"/>
        <v>144</v>
      </c>
      <c r="C177" s="80">
        <v>5000</v>
      </c>
      <c r="D177" s="77">
        <f>D178+D182+D183+D187</f>
        <v>0</v>
      </c>
      <c r="E177" s="77">
        <f>E178+E182+E183+E187</f>
        <v>0</v>
      </c>
      <c r="F177" s="68">
        <f t="shared" si="8"/>
        <v>0</v>
      </c>
      <c r="G177" s="62">
        <f>G178+G182+G183+G187</f>
        <v>0</v>
      </c>
      <c r="H177" s="62">
        <f>H178+H182+H183+H187</f>
        <v>0</v>
      </c>
      <c r="I177" s="62">
        <f>I178+I182+I183+I187</f>
        <v>0</v>
      </c>
      <c r="J177" s="62">
        <f>J178+J182+J183+J187</f>
        <v>0</v>
      </c>
      <c r="K177" s="177"/>
      <c r="M177" s="157"/>
    </row>
    <row r="178" spans="1:13" s="24" customFormat="1" ht="22.5" customHeight="1" x14ac:dyDescent="0.25">
      <c r="A178" s="91" t="s">
        <v>62</v>
      </c>
      <c r="B178" s="85">
        <f t="shared" si="9"/>
        <v>145</v>
      </c>
      <c r="C178" s="122">
        <v>5010</v>
      </c>
      <c r="D178" s="64">
        <f>D179+D180+D181</f>
        <v>0</v>
      </c>
      <c r="E178" s="64">
        <f>E179+E180+E181</f>
        <v>0</v>
      </c>
      <c r="F178" s="153">
        <f t="shared" si="8"/>
        <v>0</v>
      </c>
      <c r="G178" s="65">
        <f>G179+G180+G181</f>
        <v>0</v>
      </c>
      <c r="H178" s="65">
        <f>H179+H180+H181</f>
        <v>0</v>
      </c>
      <c r="I178" s="65">
        <f>I179+I180+I181</f>
        <v>0</v>
      </c>
      <c r="J178" s="65">
        <f>J179+J180+J181</f>
        <v>0</v>
      </c>
      <c r="K178" s="60"/>
      <c r="M178" s="157"/>
    </row>
    <row r="179" spans="1:13" s="24" customFormat="1" ht="22.5" customHeight="1" x14ac:dyDescent="0.25">
      <c r="A179" s="91" t="s">
        <v>63</v>
      </c>
      <c r="B179" s="87">
        <f t="shared" si="9"/>
        <v>146</v>
      </c>
      <c r="C179" s="122" t="s">
        <v>166</v>
      </c>
      <c r="D179" s="64"/>
      <c r="E179" s="64"/>
      <c r="F179" s="64">
        <f t="shared" si="8"/>
        <v>0</v>
      </c>
      <c r="G179" s="65"/>
      <c r="H179" s="65"/>
      <c r="I179" s="65"/>
      <c r="J179" s="65"/>
      <c r="K179" s="60"/>
      <c r="M179" s="157"/>
    </row>
    <row r="180" spans="1:13" s="27" customFormat="1" ht="22.5" customHeight="1" x14ac:dyDescent="0.25">
      <c r="A180" s="91" t="s">
        <v>64</v>
      </c>
      <c r="B180" s="87">
        <f t="shared" si="9"/>
        <v>147</v>
      </c>
      <c r="C180" s="122" t="s">
        <v>167</v>
      </c>
      <c r="D180" s="64"/>
      <c r="E180" s="64"/>
      <c r="F180" s="64">
        <f t="shared" si="8"/>
        <v>0</v>
      </c>
      <c r="G180" s="65"/>
      <c r="H180" s="65"/>
      <c r="I180" s="65"/>
      <c r="J180" s="65"/>
      <c r="K180" s="60"/>
      <c r="M180" s="157"/>
    </row>
    <row r="181" spans="1:13" s="36" customFormat="1" ht="22.5" customHeight="1" x14ac:dyDescent="0.25">
      <c r="A181" s="91" t="s">
        <v>65</v>
      </c>
      <c r="B181" s="87">
        <f t="shared" si="9"/>
        <v>148</v>
      </c>
      <c r="C181" s="122" t="s">
        <v>168</v>
      </c>
      <c r="D181" s="64"/>
      <c r="E181" s="74"/>
      <c r="F181" s="64">
        <f t="shared" si="8"/>
        <v>0</v>
      </c>
      <c r="G181" s="65"/>
      <c r="H181" s="65"/>
      <c r="I181" s="65"/>
      <c r="J181" s="65"/>
      <c r="K181" s="60"/>
      <c r="M181" s="157"/>
    </row>
    <row r="182" spans="1:13" s="36" customFormat="1" ht="22.5" customHeight="1" x14ac:dyDescent="0.25">
      <c r="A182" s="91" t="s">
        <v>66</v>
      </c>
      <c r="B182" s="87">
        <f t="shared" si="9"/>
        <v>149</v>
      </c>
      <c r="C182" s="122">
        <v>5020</v>
      </c>
      <c r="D182" s="64"/>
      <c r="E182" s="64"/>
      <c r="F182" s="64">
        <f t="shared" si="8"/>
        <v>0</v>
      </c>
      <c r="G182" s="65"/>
      <c r="H182" s="65"/>
      <c r="I182" s="65"/>
      <c r="J182" s="65"/>
      <c r="K182" s="60"/>
      <c r="M182" s="157"/>
    </row>
    <row r="183" spans="1:13" s="24" customFormat="1" ht="22.5" customHeight="1" x14ac:dyDescent="0.25">
      <c r="A183" s="91" t="s">
        <v>67</v>
      </c>
      <c r="B183" s="87">
        <f t="shared" si="9"/>
        <v>150</v>
      </c>
      <c r="C183" s="122">
        <v>5030</v>
      </c>
      <c r="D183" s="64">
        <f>D184+D185+D186</f>
        <v>0</v>
      </c>
      <c r="E183" s="64">
        <f>E184+E185+E186</f>
        <v>0</v>
      </c>
      <c r="F183" s="64">
        <f t="shared" si="8"/>
        <v>0</v>
      </c>
      <c r="G183" s="65">
        <f>G184+G185+G186</f>
        <v>0</v>
      </c>
      <c r="H183" s="65">
        <f>H184+H185+H186</f>
        <v>0</v>
      </c>
      <c r="I183" s="65">
        <f>I184+I185+I186</f>
        <v>0</v>
      </c>
      <c r="J183" s="65">
        <f>J184+J185+J186</f>
        <v>0</v>
      </c>
      <c r="K183" s="60"/>
      <c r="M183" s="157"/>
    </row>
    <row r="184" spans="1:13" s="24" customFormat="1" ht="22.5" customHeight="1" x14ac:dyDescent="0.25">
      <c r="A184" s="91" t="s">
        <v>63</v>
      </c>
      <c r="B184" s="87">
        <f t="shared" si="9"/>
        <v>151</v>
      </c>
      <c r="C184" s="122" t="s">
        <v>169</v>
      </c>
      <c r="D184" s="64"/>
      <c r="E184" s="64"/>
      <c r="F184" s="64">
        <f t="shared" si="8"/>
        <v>0</v>
      </c>
      <c r="G184" s="65"/>
      <c r="H184" s="65"/>
      <c r="I184" s="65"/>
      <c r="J184" s="65"/>
      <c r="K184" s="60"/>
      <c r="M184" s="157"/>
    </row>
    <row r="185" spans="1:13" s="24" customFormat="1" ht="22.5" customHeight="1" x14ac:dyDescent="0.25">
      <c r="A185" s="91" t="s">
        <v>64</v>
      </c>
      <c r="B185" s="87">
        <f t="shared" si="9"/>
        <v>152</v>
      </c>
      <c r="C185" s="122" t="s">
        <v>170</v>
      </c>
      <c r="D185" s="64"/>
      <c r="E185" s="64"/>
      <c r="F185" s="64">
        <f t="shared" si="8"/>
        <v>0</v>
      </c>
      <c r="G185" s="65"/>
      <c r="H185" s="65"/>
      <c r="I185" s="65"/>
      <c r="J185" s="65"/>
      <c r="K185" s="60"/>
      <c r="M185" s="157"/>
    </row>
    <row r="186" spans="1:13" s="24" customFormat="1" ht="22.5" customHeight="1" x14ac:dyDescent="0.25">
      <c r="A186" s="91" t="s">
        <v>65</v>
      </c>
      <c r="B186" s="87">
        <f t="shared" si="9"/>
        <v>153</v>
      </c>
      <c r="C186" s="122" t="s">
        <v>171</v>
      </c>
      <c r="D186" s="64"/>
      <c r="E186" s="64"/>
      <c r="F186" s="64">
        <f t="shared" si="8"/>
        <v>0</v>
      </c>
      <c r="G186" s="65"/>
      <c r="H186" s="65"/>
      <c r="I186" s="65"/>
      <c r="J186" s="65"/>
      <c r="K186" s="60"/>
      <c r="M186" s="157"/>
    </row>
    <row r="187" spans="1:13" s="24" customFormat="1" ht="22.5" customHeight="1" thickBot="1" x14ac:dyDescent="0.3">
      <c r="A187" s="91" t="s">
        <v>172</v>
      </c>
      <c r="B187" s="123">
        <f t="shared" si="9"/>
        <v>154</v>
      </c>
      <c r="C187" s="122">
        <v>5040</v>
      </c>
      <c r="D187" s="64"/>
      <c r="E187" s="64"/>
      <c r="F187" s="70">
        <f t="shared" si="8"/>
        <v>0</v>
      </c>
      <c r="G187" s="65"/>
      <c r="H187" s="65"/>
      <c r="I187" s="65"/>
      <c r="J187" s="65"/>
      <c r="K187" s="60"/>
      <c r="M187" s="157"/>
    </row>
    <row r="188" spans="1:13" s="24" customFormat="1" ht="22.5" customHeight="1" thickBot="1" x14ac:dyDescent="0.3">
      <c r="A188" s="82" t="s">
        <v>124</v>
      </c>
      <c r="B188" s="83">
        <f t="shared" si="9"/>
        <v>155</v>
      </c>
      <c r="C188" s="80">
        <v>6000</v>
      </c>
      <c r="D188" s="77">
        <f>D189+D190+D191+D192</f>
        <v>19</v>
      </c>
      <c r="E188" s="77">
        <v>0</v>
      </c>
      <c r="F188" s="68">
        <f>SUM(G188:J188)/4</f>
        <v>0</v>
      </c>
      <c r="G188" s="62">
        <f>G189+G190+G191+G192</f>
        <v>0</v>
      </c>
      <c r="H188" s="62">
        <f>H189+H190+H191+H192</f>
        <v>0</v>
      </c>
      <c r="I188" s="62">
        <f>I189+I190+I191+I192</f>
        <v>0</v>
      </c>
      <c r="J188" s="62">
        <f>J189+J190+J191+J192</f>
        <v>0</v>
      </c>
      <c r="K188" s="177"/>
      <c r="M188" s="157"/>
    </row>
    <row r="189" spans="1:13" s="24" customFormat="1" ht="22.5" customHeight="1" x14ac:dyDescent="0.25">
      <c r="A189" s="91" t="s">
        <v>68</v>
      </c>
      <c r="B189" s="85">
        <f t="shared" si="9"/>
        <v>156</v>
      </c>
      <c r="C189" s="122">
        <v>6010</v>
      </c>
      <c r="D189" s="129"/>
      <c r="E189" s="129"/>
      <c r="F189" s="129">
        <f t="shared" si="8"/>
        <v>0</v>
      </c>
      <c r="G189" s="130"/>
      <c r="H189" s="129"/>
      <c r="I189" s="129"/>
      <c r="J189" s="129"/>
      <c r="K189" s="60"/>
      <c r="M189" s="157"/>
    </row>
    <row r="190" spans="1:13" s="24" customFormat="1" ht="22.5" customHeight="1" x14ac:dyDescent="0.25">
      <c r="A190" s="91" t="s">
        <v>69</v>
      </c>
      <c r="B190" s="87">
        <f t="shared" si="9"/>
        <v>157</v>
      </c>
      <c r="C190" s="122">
        <v>6020</v>
      </c>
      <c r="D190" s="131"/>
      <c r="E190" s="131"/>
      <c r="F190" s="131">
        <f t="shared" si="8"/>
        <v>0</v>
      </c>
      <c r="G190" s="132"/>
      <c r="H190" s="131"/>
      <c r="I190" s="131"/>
      <c r="J190" s="131"/>
      <c r="K190" s="60"/>
      <c r="M190" s="157"/>
    </row>
    <row r="191" spans="1:13" s="24" customFormat="1" ht="27.75" customHeight="1" x14ac:dyDescent="0.25">
      <c r="A191" s="91" t="s">
        <v>125</v>
      </c>
      <c r="B191" s="87">
        <f t="shared" si="9"/>
        <v>158</v>
      </c>
      <c r="C191" s="122">
        <v>6030</v>
      </c>
      <c r="D191" s="131"/>
      <c r="E191" s="131"/>
      <c r="F191" s="131">
        <f t="shared" si="8"/>
        <v>0</v>
      </c>
      <c r="G191" s="132"/>
      <c r="H191" s="131"/>
      <c r="I191" s="131"/>
      <c r="J191" s="131"/>
      <c r="K191" s="60"/>
      <c r="M191" s="157"/>
    </row>
    <row r="192" spans="1:13" s="24" customFormat="1" ht="33" customHeight="1" thickBot="1" x14ac:dyDescent="0.3">
      <c r="A192" s="110" t="s">
        <v>70</v>
      </c>
      <c r="B192" s="123">
        <f t="shared" si="9"/>
        <v>159</v>
      </c>
      <c r="C192" s="124">
        <v>6040</v>
      </c>
      <c r="D192" s="133">
        <v>19</v>
      </c>
      <c r="E192" s="133">
        <v>19</v>
      </c>
      <c r="F192" s="154">
        <f>G192/100</f>
        <v>0</v>
      </c>
      <c r="G192" s="126"/>
      <c r="H192" s="126"/>
      <c r="I192" s="126"/>
      <c r="J192" s="126"/>
      <c r="K192" s="111"/>
      <c r="M192" s="157"/>
    </row>
    <row r="193" spans="1:18" s="24" customFormat="1" ht="22.5" customHeight="1" thickBot="1" x14ac:dyDescent="0.3">
      <c r="A193" s="82" t="s">
        <v>126</v>
      </c>
      <c r="B193" s="83">
        <f t="shared" si="9"/>
        <v>160</v>
      </c>
      <c r="C193" s="80">
        <v>7000</v>
      </c>
      <c r="D193" s="77">
        <f>D196+D197+D198</f>
        <v>94816.5</v>
      </c>
      <c r="E193" s="77">
        <f>E196+E197+E198</f>
        <v>0</v>
      </c>
      <c r="F193" s="101">
        <f t="shared" si="8"/>
        <v>0</v>
      </c>
      <c r="G193" s="62">
        <f>G196+G197+G198</f>
        <v>0</v>
      </c>
      <c r="H193" s="62">
        <f>H196+H197+H198</f>
        <v>0</v>
      </c>
      <c r="I193" s="62">
        <f>I196+I197+I198</f>
        <v>0</v>
      </c>
      <c r="J193" s="62">
        <f>J196+J197+J198</f>
        <v>0</v>
      </c>
      <c r="K193" s="177"/>
      <c r="M193" s="157"/>
    </row>
    <row r="194" spans="1:18" s="24" customFormat="1" ht="22.5" customHeight="1" x14ac:dyDescent="0.25">
      <c r="A194" s="84" t="s">
        <v>71</v>
      </c>
      <c r="B194" s="85">
        <f t="shared" si="9"/>
        <v>161</v>
      </c>
      <c r="C194" s="86">
        <v>7010</v>
      </c>
      <c r="D194" s="74">
        <v>88137</v>
      </c>
      <c r="E194" s="74"/>
      <c r="F194" s="155">
        <f t="shared" si="8"/>
        <v>0</v>
      </c>
      <c r="G194" s="63"/>
      <c r="H194" s="63"/>
      <c r="I194" s="63"/>
      <c r="J194" s="63"/>
      <c r="K194" s="102"/>
      <c r="M194" s="157"/>
    </row>
    <row r="195" spans="1:18" s="28" customFormat="1" ht="22.5" customHeight="1" x14ac:dyDescent="0.25">
      <c r="A195" s="91" t="s">
        <v>72</v>
      </c>
      <c r="B195" s="87">
        <f t="shared" si="9"/>
        <v>162</v>
      </c>
      <c r="C195" s="122">
        <v>7020</v>
      </c>
      <c r="D195" s="74">
        <v>4665.3</v>
      </c>
      <c r="E195" s="74"/>
      <c r="F195" s="65">
        <f t="shared" si="8"/>
        <v>0</v>
      </c>
      <c r="G195" s="65"/>
      <c r="H195" s="65"/>
      <c r="I195" s="65"/>
      <c r="J195" s="65"/>
      <c r="K195" s="60"/>
      <c r="M195" s="157"/>
    </row>
    <row r="196" spans="1:18" s="28" customFormat="1" ht="22.5" customHeight="1" x14ac:dyDescent="0.25">
      <c r="A196" s="91" t="s">
        <v>73</v>
      </c>
      <c r="B196" s="87">
        <f t="shared" si="9"/>
        <v>163</v>
      </c>
      <c r="C196" s="122">
        <v>7030</v>
      </c>
      <c r="D196" s="64">
        <f>D195+D194</f>
        <v>92802.3</v>
      </c>
      <c r="E196" s="64">
        <f>E195+E194</f>
        <v>0</v>
      </c>
      <c r="F196" s="65">
        <f t="shared" ref="F196:F231" si="10">SUM(G196:J196)</f>
        <v>0</v>
      </c>
      <c r="G196" s="65">
        <f>G195+G194</f>
        <v>0</v>
      </c>
      <c r="H196" s="64">
        <f>H195+H194</f>
        <v>0</v>
      </c>
      <c r="I196" s="64">
        <f>I195+I194</f>
        <v>0</v>
      </c>
      <c r="J196" s="64">
        <f>J195+J194</f>
        <v>0</v>
      </c>
      <c r="K196" s="60"/>
      <c r="M196" s="157"/>
    </row>
    <row r="197" spans="1:18" s="28" customFormat="1" ht="22.5" customHeight="1" x14ac:dyDescent="0.25">
      <c r="A197" s="91" t="s">
        <v>74</v>
      </c>
      <c r="B197" s="87">
        <f t="shared" si="9"/>
        <v>164</v>
      </c>
      <c r="C197" s="122">
        <v>7040</v>
      </c>
      <c r="D197" s="64">
        <v>470.8</v>
      </c>
      <c r="E197" s="64"/>
      <c r="F197" s="65">
        <f t="shared" si="10"/>
        <v>0</v>
      </c>
      <c r="G197" s="65"/>
      <c r="H197" s="65"/>
      <c r="I197" s="65"/>
      <c r="J197" s="65"/>
      <c r="K197" s="60"/>
      <c r="M197" s="157"/>
    </row>
    <row r="198" spans="1:18" s="28" customFormat="1" ht="22.5" customHeight="1" thickBot="1" x14ac:dyDescent="0.3">
      <c r="A198" s="110" t="s">
        <v>75</v>
      </c>
      <c r="B198" s="123">
        <f t="shared" si="9"/>
        <v>165</v>
      </c>
      <c r="C198" s="124">
        <v>7050</v>
      </c>
      <c r="D198" s="70">
        <v>1543.4</v>
      </c>
      <c r="E198" s="70"/>
      <c r="F198" s="126">
        <f t="shared" si="10"/>
        <v>0</v>
      </c>
      <c r="G198" s="126"/>
      <c r="H198" s="126"/>
      <c r="I198" s="126"/>
      <c r="J198" s="126"/>
      <c r="K198" s="111"/>
      <c r="M198" s="157"/>
    </row>
    <row r="199" spans="1:18" s="28" customFormat="1" ht="22.5" customHeight="1" thickBot="1" x14ac:dyDescent="0.3">
      <c r="A199" s="82" t="s">
        <v>127</v>
      </c>
      <c r="B199" s="83">
        <f t="shared" si="9"/>
        <v>166</v>
      </c>
      <c r="C199" s="80">
        <v>8000</v>
      </c>
      <c r="D199" s="134"/>
      <c r="E199" s="134"/>
      <c r="F199" s="134">
        <f t="shared" si="10"/>
        <v>0</v>
      </c>
      <c r="G199" s="134"/>
      <c r="H199" s="134"/>
      <c r="I199" s="134"/>
      <c r="J199" s="134"/>
      <c r="K199" s="177"/>
      <c r="M199" s="157"/>
    </row>
    <row r="200" spans="1:18" s="28" customFormat="1" ht="22.5" customHeight="1" x14ac:dyDescent="0.25">
      <c r="A200" s="84" t="s">
        <v>343</v>
      </c>
      <c r="B200" s="85">
        <f t="shared" si="9"/>
        <v>167</v>
      </c>
      <c r="C200" s="86">
        <v>8010</v>
      </c>
      <c r="D200" s="135">
        <f t="shared" ref="D200:J200" si="11">SUM(D201:D207)</f>
        <v>272</v>
      </c>
      <c r="E200" s="135">
        <f t="shared" si="11"/>
        <v>253</v>
      </c>
      <c r="F200" s="135">
        <f t="shared" si="11"/>
        <v>253</v>
      </c>
      <c r="G200" s="136">
        <f t="shared" si="11"/>
        <v>253</v>
      </c>
      <c r="H200" s="136">
        <f t="shared" si="11"/>
        <v>253</v>
      </c>
      <c r="I200" s="136">
        <f t="shared" si="11"/>
        <v>253</v>
      </c>
      <c r="J200" s="136">
        <f t="shared" si="11"/>
        <v>253</v>
      </c>
      <c r="K200" s="102"/>
      <c r="M200" s="157"/>
    </row>
    <row r="201" spans="1:18" s="28" customFormat="1" ht="25.5" customHeight="1" x14ac:dyDescent="0.25">
      <c r="A201" s="91" t="s">
        <v>76</v>
      </c>
      <c r="B201" s="87">
        <f t="shared" ref="B201:B231" si="12">B200+1</f>
        <v>168</v>
      </c>
      <c r="C201" s="122" t="s">
        <v>173</v>
      </c>
      <c r="D201" s="137">
        <v>1</v>
      </c>
      <c r="E201" s="137">
        <f>SUM(F201:I201)/4</f>
        <v>1</v>
      </c>
      <c r="F201" s="137">
        <f>SUM(G201:J201)/4</f>
        <v>1</v>
      </c>
      <c r="G201" s="137">
        <v>1</v>
      </c>
      <c r="H201" s="137">
        <v>1</v>
      </c>
      <c r="I201" s="137">
        <v>1</v>
      </c>
      <c r="J201" s="137">
        <v>1</v>
      </c>
      <c r="K201" s="60"/>
      <c r="M201" s="157"/>
    </row>
    <row r="202" spans="1:18" s="28" customFormat="1" ht="22.5" customHeight="1" x14ac:dyDescent="0.25">
      <c r="A202" s="91" t="s">
        <v>109</v>
      </c>
      <c r="B202" s="87">
        <f t="shared" si="12"/>
        <v>169</v>
      </c>
      <c r="C202" s="122" t="s">
        <v>174</v>
      </c>
      <c r="D202" s="137">
        <v>2</v>
      </c>
      <c r="E202" s="137">
        <f t="shared" ref="E202:E207" si="13">SUM(F202:I202)/4</f>
        <v>2</v>
      </c>
      <c r="F202" s="137">
        <f t="shared" ref="F202:F207" si="14">SUM(G202:J202)/4</f>
        <v>2</v>
      </c>
      <c r="G202" s="137">
        <v>2</v>
      </c>
      <c r="H202" s="137">
        <v>2</v>
      </c>
      <c r="I202" s="137">
        <v>2</v>
      </c>
      <c r="J202" s="137">
        <v>2</v>
      </c>
      <c r="K202" s="60"/>
      <c r="M202" s="157"/>
    </row>
    <row r="203" spans="1:18" s="28" customFormat="1" ht="22.5" customHeight="1" x14ac:dyDescent="0.25">
      <c r="A203" s="91" t="s">
        <v>77</v>
      </c>
      <c r="B203" s="87">
        <f t="shared" si="12"/>
        <v>170</v>
      </c>
      <c r="C203" s="122" t="s">
        <v>175</v>
      </c>
      <c r="D203" s="137">
        <v>67</v>
      </c>
      <c r="E203" s="137">
        <f t="shared" si="13"/>
        <v>57</v>
      </c>
      <c r="F203" s="137">
        <f t="shared" si="14"/>
        <v>57</v>
      </c>
      <c r="G203" s="137">
        <v>57</v>
      </c>
      <c r="H203" s="137">
        <v>57</v>
      </c>
      <c r="I203" s="137">
        <v>57</v>
      </c>
      <c r="J203" s="137">
        <v>57</v>
      </c>
      <c r="K203" s="60"/>
      <c r="M203" s="157"/>
      <c r="N203" s="24"/>
      <c r="O203" s="24"/>
      <c r="P203" s="24"/>
      <c r="Q203" s="24"/>
      <c r="R203" s="24"/>
    </row>
    <row r="204" spans="1:18" s="24" customFormat="1" ht="22.5" customHeight="1" x14ac:dyDescent="0.25">
      <c r="A204" s="91" t="s">
        <v>78</v>
      </c>
      <c r="B204" s="87">
        <f t="shared" si="12"/>
        <v>171</v>
      </c>
      <c r="C204" s="122" t="s">
        <v>176</v>
      </c>
      <c r="D204" s="137">
        <v>20</v>
      </c>
      <c r="E204" s="137">
        <f t="shared" si="13"/>
        <v>19</v>
      </c>
      <c r="F204" s="137">
        <f t="shared" si="14"/>
        <v>19</v>
      </c>
      <c r="G204" s="137">
        <v>19</v>
      </c>
      <c r="H204" s="137">
        <v>19</v>
      </c>
      <c r="I204" s="137">
        <v>19</v>
      </c>
      <c r="J204" s="137">
        <v>19</v>
      </c>
      <c r="K204" s="60"/>
      <c r="M204" s="157"/>
      <c r="N204" s="28"/>
      <c r="O204" s="28"/>
      <c r="P204" s="28"/>
      <c r="Q204" s="28"/>
      <c r="R204" s="28"/>
    </row>
    <row r="205" spans="1:18" s="24" customFormat="1" ht="22.5" customHeight="1" x14ac:dyDescent="0.25">
      <c r="A205" s="91" t="s">
        <v>79</v>
      </c>
      <c r="B205" s="87">
        <f t="shared" si="12"/>
        <v>172</v>
      </c>
      <c r="C205" s="122" t="s">
        <v>177</v>
      </c>
      <c r="D205" s="137">
        <v>98</v>
      </c>
      <c r="E205" s="137">
        <f t="shared" si="13"/>
        <v>96</v>
      </c>
      <c r="F205" s="137">
        <f t="shared" si="14"/>
        <v>96</v>
      </c>
      <c r="G205" s="137">
        <v>96</v>
      </c>
      <c r="H205" s="137">
        <v>96</v>
      </c>
      <c r="I205" s="137">
        <v>96</v>
      </c>
      <c r="J205" s="137">
        <v>96</v>
      </c>
      <c r="K205" s="60"/>
      <c r="M205" s="157"/>
      <c r="N205" s="28"/>
      <c r="O205" s="28"/>
      <c r="P205" s="28"/>
      <c r="Q205" s="28"/>
      <c r="R205" s="28"/>
    </row>
    <row r="206" spans="1:18" s="28" customFormat="1" ht="22.5" customHeight="1" x14ac:dyDescent="0.25">
      <c r="A206" s="91" t="s">
        <v>80</v>
      </c>
      <c r="B206" s="87">
        <f t="shared" si="12"/>
        <v>173</v>
      </c>
      <c r="C206" s="124" t="s">
        <v>178</v>
      </c>
      <c r="D206" s="137">
        <v>51</v>
      </c>
      <c r="E206" s="137">
        <f t="shared" si="13"/>
        <v>48</v>
      </c>
      <c r="F206" s="137">
        <f t="shared" si="14"/>
        <v>48</v>
      </c>
      <c r="G206" s="137">
        <v>48</v>
      </c>
      <c r="H206" s="137">
        <v>48</v>
      </c>
      <c r="I206" s="137">
        <v>48</v>
      </c>
      <c r="J206" s="137">
        <v>48</v>
      </c>
      <c r="K206" s="60"/>
      <c r="M206" s="157"/>
    </row>
    <row r="207" spans="1:18" s="28" customFormat="1" ht="22.5" customHeight="1" thickBot="1" x14ac:dyDescent="0.3">
      <c r="A207" s="110" t="s">
        <v>81</v>
      </c>
      <c r="B207" s="97">
        <f t="shared" si="12"/>
        <v>174</v>
      </c>
      <c r="C207" s="124" t="s">
        <v>179</v>
      </c>
      <c r="D207" s="137">
        <v>33</v>
      </c>
      <c r="E207" s="137">
        <f t="shared" si="13"/>
        <v>30</v>
      </c>
      <c r="F207" s="137">
        <f t="shared" si="14"/>
        <v>30</v>
      </c>
      <c r="G207" s="138">
        <v>30</v>
      </c>
      <c r="H207" s="138">
        <v>30</v>
      </c>
      <c r="I207" s="138">
        <v>30</v>
      </c>
      <c r="J207" s="138">
        <v>30</v>
      </c>
      <c r="K207" s="60"/>
      <c r="M207" s="157"/>
    </row>
    <row r="208" spans="1:18" s="28" customFormat="1" ht="22.5" customHeight="1" thickBot="1" x14ac:dyDescent="0.3">
      <c r="A208" s="99" t="s">
        <v>82</v>
      </c>
      <c r="B208" s="83">
        <f t="shared" si="12"/>
        <v>175</v>
      </c>
      <c r="C208" s="100">
        <v>8020</v>
      </c>
      <c r="D208" s="139">
        <f>SUM(D209:D215)</f>
        <v>37125</v>
      </c>
      <c r="E208" s="139">
        <f>SUM(E209:E215)</f>
        <v>40316</v>
      </c>
      <c r="F208" s="139">
        <f t="shared" si="10"/>
        <v>42199.199999999997</v>
      </c>
      <c r="G208" s="140">
        <f>SUM(G209:G215)</f>
        <v>10549.8</v>
      </c>
      <c r="H208" s="139">
        <f>SUM(H209:H215)</f>
        <v>10549.8</v>
      </c>
      <c r="I208" s="139">
        <f>SUM(I209:I215)</f>
        <v>10549.8</v>
      </c>
      <c r="J208" s="139">
        <f>SUM(J209:J215)</f>
        <v>10549.8</v>
      </c>
      <c r="K208" s="175"/>
      <c r="M208" s="157"/>
    </row>
    <row r="209" spans="1:18" s="28" customFormat="1" ht="29.25" customHeight="1" x14ac:dyDescent="0.25">
      <c r="A209" s="84" t="s">
        <v>76</v>
      </c>
      <c r="B209" s="112">
        <f t="shared" si="12"/>
        <v>176</v>
      </c>
      <c r="C209" s="86" t="s">
        <v>180</v>
      </c>
      <c r="D209" s="141">
        <v>417</v>
      </c>
      <c r="E209" s="141">
        <v>551.20000000000005</v>
      </c>
      <c r="F209" s="141">
        <f t="shared" si="10"/>
        <v>331.2</v>
      </c>
      <c r="G209" s="238">
        <v>82.8</v>
      </c>
      <c r="H209" s="238">
        <v>82.8</v>
      </c>
      <c r="I209" s="238">
        <v>82.8</v>
      </c>
      <c r="J209" s="238">
        <v>82.8</v>
      </c>
      <c r="K209" s="102"/>
      <c r="M209" s="157"/>
    </row>
    <row r="210" spans="1:18" s="28" customFormat="1" ht="22.5" customHeight="1" x14ac:dyDescent="0.25">
      <c r="A210" s="84" t="s">
        <v>110</v>
      </c>
      <c r="B210" s="87">
        <f t="shared" si="12"/>
        <v>177</v>
      </c>
      <c r="C210" s="122" t="s">
        <v>181</v>
      </c>
      <c r="D210" s="69">
        <v>509.8</v>
      </c>
      <c r="E210" s="69">
        <v>560</v>
      </c>
      <c r="F210" s="69">
        <f>SUM(G210:J210)</f>
        <v>480</v>
      </c>
      <c r="G210" s="69">
        <v>120</v>
      </c>
      <c r="H210" s="69">
        <v>120</v>
      </c>
      <c r="I210" s="69">
        <v>120</v>
      </c>
      <c r="J210" s="69">
        <v>120</v>
      </c>
      <c r="K210" s="102"/>
      <c r="M210" s="157"/>
    </row>
    <row r="211" spans="1:18" s="28" customFormat="1" ht="22.5" customHeight="1" x14ac:dyDescent="0.25">
      <c r="A211" s="91" t="s">
        <v>77</v>
      </c>
      <c r="B211" s="87">
        <f t="shared" si="12"/>
        <v>178</v>
      </c>
      <c r="C211" s="122" t="s">
        <v>182</v>
      </c>
      <c r="D211" s="69">
        <v>10753.900000000001</v>
      </c>
      <c r="E211" s="69">
        <v>11880</v>
      </c>
      <c r="F211" s="69">
        <f t="shared" si="10"/>
        <v>13680</v>
      </c>
      <c r="G211" s="69">
        <v>3420</v>
      </c>
      <c r="H211" s="69">
        <v>3420</v>
      </c>
      <c r="I211" s="69">
        <v>3420</v>
      </c>
      <c r="J211" s="69">
        <v>3420</v>
      </c>
      <c r="K211" s="60"/>
      <c r="M211" s="157"/>
      <c r="N211" s="24"/>
      <c r="O211" s="24"/>
      <c r="P211" s="24"/>
      <c r="Q211" s="24"/>
      <c r="R211" s="24"/>
    </row>
    <row r="212" spans="1:18" s="28" customFormat="1" ht="22.5" customHeight="1" x14ac:dyDescent="0.25">
      <c r="A212" s="91" t="s">
        <v>78</v>
      </c>
      <c r="B212" s="87">
        <f t="shared" si="12"/>
        <v>179</v>
      </c>
      <c r="C212" s="122" t="s">
        <v>183</v>
      </c>
      <c r="D212" s="69">
        <v>3159.9</v>
      </c>
      <c r="E212" s="69">
        <v>3296</v>
      </c>
      <c r="F212" s="69">
        <f t="shared" si="10"/>
        <v>3192</v>
      </c>
      <c r="G212" s="69">
        <v>798</v>
      </c>
      <c r="H212" s="69">
        <v>798</v>
      </c>
      <c r="I212" s="69">
        <v>798</v>
      </c>
      <c r="J212" s="69">
        <v>798</v>
      </c>
      <c r="K212" s="60"/>
      <c r="M212" s="157"/>
    </row>
    <row r="213" spans="1:18" s="24" customFormat="1" ht="22.5" customHeight="1" x14ac:dyDescent="0.25">
      <c r="A213" s="91" t="s">
        <v>79</v>
      </c>
      <c r="B213" s="87">
        <f t="shared" si="12"/>
        <v>180</v>
      </c>
      <c r="C213" s="122" t="s">
        <v>184</v>
      </c>
      <c r="D213" s="69">
        <v>14174.699999999999</v>
      </c>
      <c r="E213" s="69">
        <v>15372</v>
      </c>
      <c r="F213" s="69">
        <f t="shared" si="10"/>
        <v>15552</v>
      </c>
      <c r="G213" s="69">
        <v>3888</v>
      </c>
      <c r="H213" s="69">
        <v>3888</v>
      </c>
      <c r="I213" s="69">
        <v>3888</v>
      </c>
      <c r="J213" s="69">
        <v>3888</v>
      </c>
      <c r="K213" s="60"/>
      <c r="M213" s="157"/>
      <c r="N213" s="28"/>
      <c r="O213" s="28"/>
      <c r="P213" s="28"/>
      <c r="Q213" s="28"/>
      <c r="R213" s="28"/>
    </row>
    <row r="214" spans="1:18" s="28" customFormat="1" ht="22.5" customHeight="1" x14ac:dyDescent="0.25">
      <c r="A214" s="91" t="s">
        <v>80</v>
      </c>
      <c r="B214" s="87">
        <f t="shared" si="12"/>
        <v>181</v>
      </c>
      <c r="C214" s="124" t="s">
        <v>185</v>
      </c>
      <c r="D214" s="142">
        <v>4762.5999999999995</v>
      </c>
      <c r="E214" s="69">
        <v>5340.8</v>
      </c>
      <c r="F214" s="69">
        <f t="shared" si="10"/>
        <v>5472</v>
      </c>
      <c r="G214" s="69">
        <v>1368</v>
      </c>
      <c r="H214" s="69">
        <v>1368</v>
      </c>
      <c r="I214" s="69">
        <v>1368</v>
      </c>
      <c r="J214" s="69">
        <v>1368</v>
      </c>
      <c r="K214" s="60"/>
      <c r="M214" s="157"/>
    </row>
    <row r="215" spans="1:18" s="28" customFormat="1" ht="22.5" customHeight="1" thickBot="1" x14ac:dyDescent="0.3">
      <c r="A215" s="110" t="s">
        <v>81</v>
      </c>
      <c r="B215" s="97">
        <f t="shared" si="12"/>
        <v>182</v>
      </c>
      <c r="C215" s="124" t="s">
        <v>186</v>
      </c>
      <c r="D215" s="142">
        <v>3347.1</v>
      </c>
      <c r="E215" s="142">
        <v>3316</v>
      </c>
      <c r="F215" s="142">
        <f t="shared" si="10"/>
        <v>3492</v>
      </c>
      <c r="G215" s="143">
        <v>873</v>
      </c>
      <c r="H215" s="143">
        <v>873</v>
      </c>
      <c r="I215" s="143">
        <v>873</v>
      </c>
      <c r="J215" s="143">
        <v>873</v>
      </c>
      <c r="K215" s="111"/>
      <c r="M215" s="157"/>
      <c r="N215" s="49"/>
      <c r="O215" s="49"/>
      <c r="P215" s="49"/>
      <c r="Q215" s="49"/>
      <c r="R215" s="49"/>
    </row>
    <row r="216" spans="1:18" s="28" customFormat="1" ht="38.25" thickBot="1" x14ac:dyDescent="0.3">
      <c r="A216" s="99" t="s">
        <v>274</v>
      </c>
      <c r="B216" s="83">
        <f t="shared" si="12"/>
        <v>183</v>
      </c>
      <c r="C216" s="100">
        <v>8030</v>
      </c>
      <c r="D216" s="139">
        <f>D208/D200/12</f>
        <v>11.374080882352942</v>
      </c>
      <c r="E216" s="139">
        <f>E208/E200/12</f>
        <v>13.279314888010539</v>
      </c>
      <c r="F216" s="139">
        <f>F208/F200/12</f>
        <v>13.899604743083003</v>
      </c>
      <c r="G216" s="139">
        <f t="shared" ref="G216:J218" si="15">G208/G200/3</f>
        <v>13.899604743083003</v>
      </c>
      <c r="H216" s="139">
        <f t="shared" si="15"/>
        <v>13.899604743083003</v>
      </c>
      <c r="I216" s="139">
        <f t="shared" si="15"/>
        <v>13.899604743083003</v>
      </c>
      <c r="J216" s="139">
        <f t="shared" si="15"/>
        <v>13.899604743083003</v>
      </c>
      <c r="K216" s="175"/>
      <c r="M216" s="48"/>
      <c r="N216" s="48"/>
      <c r="O216" s="48"/>
      <c r="P216" s="48"/>
      <c r="Q216" s="48"/>
      <c r="R216" s="48"/>
    </row>
    <row r="217" spans="1:18" s="28" customFormat="1" ht="39.75" customHeight="1" x14ac:dyDescent="0.25">
      <c r="A217" s="84" t="s">
        <v>76</v>
      </c>
      <c r="B217" s="112">
        <f t="shared" si="12"/>
        <v>184</v>
      </c>
      <c r="C217" s="86" t="s">
        <v>187</v>
      </c>
      <c r="D217" s="141">
        <f>ROUND(D209/D201/12,1)</f>
        <v>34.799999999999997</v>
      </c>
      <c r="E217" s="141">
        <f>ROUND(E209/E201/12,1)</f>
        <v>45.9</v>
      </c>
      <c r="F217" s="141">
        <f>F209/F201/12</f>
        <v>27.599999999999998</v>
      </c>
      <c r="G217" s="141">
        <f t="shared" si="15"/>
        <v>27.599999999999998</v>
      </c>
      <c r="H217" s="141">
        <f t="shared" si="15"/>
        <v>27.599999999999998</v>
      </c>
      <c r="I217" s="141">
        <f t="shared" si="15"/>
        <v>27.599999999999998</v>
      </c>
      <c r="J217" s="141">
        <f t="shared" si="15"/>
        <v>27.599999999999998</v>
      </c>
      <c r="K217" s="180"/>
      <c r="M217" s="49"/>
    </row>
    <row r="218" spans="1:18" s="28" customFormat="1" ht="22.5" customHeight="1" x14ac:dyDescent="0.25">
      <c r="A218" s="84" t="s">
        <v>110</v>
      </c>
      <c r="B218" s="87">
        <f t="shared" si="12"/>
        <v>185</v>
      </c>
      <c r="C218" s="122" t="s">
        <v>188</v>
      </c>
      <c r="D218" s="69">
        <f t="shared" ref="D218:E223" si="16">ROUND(D210/D202/12,1)</f>
        <v>21.2</v>
      </c>
      <c r="E218" s="69">
        <f t="shared" si="16"/>
        <v>23.3</v>
      </c>
      <c r="F218" s="141">
        <f t="shared" ref="F218:F223" si="17">F210/F202/12</f>
        <v>20</v>
      </c>
      <c r="G218" s="141">
        <f t="shared" si="15"/>
        <v>20</v>
      </c>
      <c r="H218" s="141">
        <f t="shared" si="15"/>
        <v>20</v>
      </c>
      <c r="I218" s="141">
        <f t="shared" si="15"/>
        <v>20</v>
      </c>
      <c r="J218" s="141">
        <f t="shared" si="15"/>
        <v>20</v>
      </c>
      <c r="K218" s="181"/>
      <c r="M218" s="23"/>
      <c r="N218" s="23"/>
      <c r="O218" s="23"/>
      <c r="P218" s="23"/>
      <c r="Q218" s="23"/>
      <c r="R218" s="23"/>
    </row>
    <row r="219" spans="1:18" s="28" customFormat="1" ht="22.5" customHeight="1" x14ac:dyDescent="0.25">
      <c r="A219" s="91" t="s">
        <v>77</v>
      </c>
      <c r="B219" s="87">
        <f t="shared" si="12"/>
        <v>186</v>
      </c>
      <c r="C219" s="122" t="s">
        <v>189</v>
      </c>
      <c r="D219" s="69">
        <f t="shared" si="16"/>
        <v>13.4</v>
      </c>
      <c r="E219" s="69">
        <f t="shared" si="16"/>
        <v>17.399999999999999</v>
      </c>
      <c r="F219" s="141">
        <f t="shared" si="17"/>
        <v>20</v>
      </c>
      <c r="G219" s="141">
        <f t="shared" ref="G219:J223" si="18">G211/G203/3</f>
        <v>20</v>
      </c>
      <c r="H219" s="141">
        <f t="shared" si="18"/>
        <v>20</v>
      </c>
      <c r="I219" s="141">
        <f t="shared" si="18"/>
        <v>20</v>
      </c>
      <c r="J219" s="141">
        <f t="shared" si="18"/>
        <v>20</v>
      </c>
      <c r="K219" s="181"/>
      <c r="M219" s="23"/>
      <c r="N219" s="23"/>
      <c r="O219" s="23"/>
      <c r="P219" s="23"/>
      <c r="Q219" s="23"/>
      <c r="R219" s="23"/>
    </row>
    <row r="220" spans="1:18" s="28" customFormat="1" ht="22.5" customHeight="1" x14ac:dyDescent="0.25">
      <c r="A220" s="91" t="s">
        <v>78</v>
      </c>
      <c r="B220" s="87">
        <f t="shared" si="12"/>
        <v>187</v>
      </c>
      <c r="C220" s="122" t="s">
        <v>190</v>
      </c>
      <c r="D220" s="69">
        <f t="shared" si="16"/>
        <v>13.2</v>
      </c>
      <c r="E220" s="69">
        <f t="shared" si="16"/>
        <v>14.5</v>
      </c>
      <c r="F220" s="141">
        <f t="shared" si="17"/>
        <v>14</v>
      </c>
      <c r="G220" s="141">
        <f t="shared" si="18"/>
        <v>14</v>
      </c>
      <c r="H220" s="141">
        <f t="shared" si="18"/>
        <v>14</v>
      </c>
      <c r="I220" s="141">
        <f t="shared" si="18"/>
        <v>14</v>
      </c>
      <c r="J220" s="141">
        <f t="shared" si="18"/>
        <v>14</v>
      </c>
      <c r="K220" s="181"/>
      <c r="M220" s="23"/>
      <c r="N220" s="23"/>
      <c r="O220" s="23"/>
      <c r="P220" s="23"/>
      <c r="Q220" s="23"/>
      <c r="R220" s="23"/>
    </row>
    <row r="221" spans="1:18" s="24" customFormat="1" ht="22.5" customHeight="1" x14ac:dyDescent="0.25">
      <c r="A221" s="91" t="s">
        <v>79</v>
      </c>
      <c r="B221" s="87">
        <f t="shared" si="12"/>
        <v>188</v>
      </c>
      <c r="C221" s="122" t="s">
        <v>191</v>
      </c>
      <c r="D221" s="69">
        <f t="shared" si="16"/>
        <v>12.1</v>
      </c>
      <c r="E221" s="69">
        <f t="shared" si="16"/>
        <v>13.3</v>
      </c>
      <c r="F221" s="141">
        <f>F213/F205/12</f>
        <v>13.5</v>
      </c>
      <c r="G221" s="141">
        <f t="shared" si="18"/>
        <v>13.5</v>
      </c>
      <c r="H221" s="141">
        <f t="shared" si="18"/>
        <v>13.5</v>
      </c>
      <c r="I221" s="141">
        <f t="shared" si="18"/>
        <v>13.5</v>
      </c>
      <c r="J221" s="141">
        <f t="shared" si="18"/>
        <v>13.5</v>
      </c>
      <c r="K221" s="181"/>
      <c r="M221" s="23"/>
      <c r="N221" s="23"/>
      <c r="O221" s="23"/>
      <c r="P221" s="23"/>
      <c r="Q221" s="23"/>
      <c r="R221" s="23"/>
    </row>
    <row r="222" spans="1:18" s="28" customFormat="1" ht="22.5" customHeight="1" x14ac:dyDescent="0.25">
      <c r="A222" s="91" t="s">
        <v>80</v>
      </c>
      <c r="B222" s="87">
        <f t="shared" si="12"/>
        <v>189</v>
      </c>
      <c r="C222" s="124" t="s">
        <v>192</v>
      </c>
      <c r="D222" s="69">
        <f t="shared" si="16"/>
        <v>7.8</v>
      </c>
      <c r="E222" s="69">
        <f t="shared" si="16"/>
        <v>9.3000000000000007</v>
      </c>
      <c r="F222" s="141">
        <f t="shared" si="17"/>
        <v>9.5</v>
      </c>
      <c r="G222" s="141">
        <f t="shared" si="18"/>
        <v>9.5</v>
      </c>
      <c r="H222" s="141">
        <f t="shared" si="18"/>
        <v>9.5</v>
      </c>
      <c r="I222" s="141">
        <f t="shared" si="18"/>
        <v>9.5</v>
      </c>
      <c r="J222" s="141">
        <f t="shared" si="18"/>
        <v>9.5</v>
      </c>
      <c r="K222" s="181"/>
      <c r="M222" s="23"/>
      <c r="N222" s="23"/>
      <c r="O222" s="23"/>
      <c r="P222" s="23"/>
      <c r="Q222" s="23"/>
      <c r="R222" s="23"/>
    </row>
    <row r="223" spans="1:18" s="28" customFormat="1" ht="22.5" customHeight="1" thickBot="1" x14ac:dyDescent="0.3">
      <c r="A223" s="110" t="s">
        <v>81</v>
      </c>
      <c r="B223" s="123">
        <f t="shared" si="12"/>
        <v>190</v>
      </c>
      <c r="C223" s="124" t="s">
        <v>193</v>
      </c>
      <c r="D223" s="142">
        <f t="shared" si="16"/>
        <v>8.5</v>
      </c>
      <c r="E223" s="142">
        <f>E215/E207/12</f>
        <v>9.2111111111111104</v>
      </c>
      <c r="F223" s="141">
        <f t="shared" si="17"/>
        <v>9.7000000000000011</v>
      </c>
      <c r="G223" s="141">
        <f t="shared" si="18"/>
        <v>9.7000000000000011</v>
      </c>
      <c r="H223" s="141">
        <f t="shared" si="18"/>
        <v>9.7000000000000011</v>
      </c>
      <c r="I223" s="141">
        <f t="shared" si="18"/>
        <v>9.7000000000000011</v>
      </c>
      <c r="J223" s="141">
        <f t="shared" si="18"/>
        <v>9.7000000000000011</v>
      </c>
      <c r="K223" s="182"/>
      <c r="M223" s="23"/>
      <c r="N223" s="23"/>
      <c r="O223" s="23"/>
      <c r="P223" s="23"/>
      <c r="Q223" s="23"/>
      <c r="R223" s="23"/>
    </row>
    <row r="224" spans="1:18" s="28" customFormat="1" ht="22.5" customHeight="1" thickBot="1" x14ac:dyDescent="0.3">
      <c r="A224" s="99" t="s">
        <v>83</v>
      </c>
      <c r="B224" s="83">
        <f t="shared" si="12"/>
        <v>191</v>
      </c>
      <c r="C224" s="145">
        <v>8040</v>
      </c>
      <c r="D224" s="139">
        <f>SUM(D225:D231)</f>
        <v>416.70000000000005</v>
      </c>
      <c r="E224" s="139">
        <f>SUM(E225:E231)</f>
        <v>0</v>
      </c>
      <c r="F224" s="139">
        <f t="shared" si="10"/>
        <v>0</v>
      </c>
      <c r="G224" s="139">
        <f>SUM(G225:G231)</f>
        <v>0</v>
      </c>
      <c r="H224" s="139">
        <f>SUM(H225:H231)</f>
        <v>0</v>
      </c>
      <c r="I224" s="139">
        <f>SUM(I225:I231)</f>
        <v>0</v>
      </c>
      <c r="J224" s="139">
        <f>SUM(J225:J231)</f>
        <v>0</v>
      </c>
      <c r="K224" s="183"/>
      <c r="M224" s="23"/>
      <c r="N224" s="23"/>
      <c r="O224" s="23"/>
      <c r="P224" s="23"/>
      <c r="Q224" s="23"/>
      <c r="R224" s="23"/>
    </row>
    <row r="225" spans="1:18" s="28" customFormat="1" x14ac:dyDescent="0.25">
      <c r="A225" s="84" t="s">
        <v>76</v>
      </c>
      <c r="B225" s="85">
        <f t="shared" si="12"/>
        <v>192</v>
      </c>
      <c r="C225" s="86" t="s">
        <v>194</v>
      </c>
      <c r="D225" s="235">
        <v>4.7</v>
      </c>
      <c r="E225" s="141">
        <v>0</v>
      </c>
      <c r="F225" s="141">
        <f t="shared" si="10"/>
        <v>0</v>
      </c>
      <c r="G225" s="144">
        <v>0</v>
      </c>
      <c r="H225" s="141">
        <v>0</v>
      </c>
      <c r="I225" s="141">
        <v>0</v>
      </c>
      <c r="J225" s="141">
        <v>0</v>
      </c>
      <c r="K225" s="180"/>
      <c r="M225" s="23"/>
      <c r="N225" s="23"/>
      <c r="O225" s="23"/>
      <c r="P225" s="23"/>
      <c r="Q225" s="23"/>
      <c r="R225" s="23"/>
    </row>
    <row r="226" spans="1:18" s="28" customFormat="1" x14ac:dyDescent="0.25">
      <c r="A226" s="91" t="s">
        <v>110</v>
      </c>
      <c r="B226" s="87">
        <f t="shared" si="12"/>
        <v>193</v>
      </c>
      <c r="C226" s="122" t="s">
        <v>195</v>
      </c>
      <c r="D226" s="234">
        <v>5.7</v>
      </c>
      <c r="E226" s="69">
        <v>0</v>
      </c>
      <c r="F226" s="69">
        <f t="shared" si="10"/>
        <v>0</v>
      </c>
      <c r="G226" s="146">
        <v>0</v>
      </c>
      <c r="H226" s="69">
        <v>0</v>
      </c>
      <c r="I226" s="69">
        <v>0</v>
      </c>
      <c r="J226" s="69">
        <v>0</v>
      </c>
      <c r="K226" s="181"/>
      <c r="M226" s="23"/>
      <c r="N226" s="23"/>
      <c r="O226" s="23"/>
      <c r="P226" s="23"/>
      <c r="Q226" s="23"/>
      <c r="R226" s="23"/>
    </row>
    <row r="227" spans="1:18" s="28" customFormat="1" x14ac:dyDescent="0.25">
      <c r="A227" s="91" t="s">
        <v>77</v>
      </c>
      <c r="B227" s="87">
        <f t="shared" si="12"/>
        <v>194</v>
      </c>
      <c r="C227" s="122" t="s">
        <v>196</v>
      </c>
      <c r="D227" s="234">
        <v>134.80000000000001</v>
      </c>
      <c r="E227" s="69">
        <v>0</v>
      </c>
      <c r="F227" s="69">
        <f t="shared" si="10"/>
        <v>0</v>
      </c>
      <c r="G227" s="146">
        <v>0</v>
      </c>
      <c r="H227" s="69">
        <v>0</v>
      </c>
      <c r="I227" s="69">
        <v>0</v>
      </c>
      <c r="J227" s="69">
        <v>0</v>
      </c>
      <c r="K227" s="181"/>
      <c r="M227" s="23"/>
      <c r="N227" s="23"/>
      <c r="O227" s="23"/>
      <c r="P227" s="23"/>
      <c r="Q227" s="23"/>
      <c r="R227" s="23"/>
    </row>
    <row r="228" spans="1:18" s="28" customFormat="1" x14ac:dyDescent="0.25">
      <c r="A228" s="91" t="s">
        <v>78</v>
      </c>
      <c r="B228" s="87">
        <f t="shared" si="12"/>
        <v>195</v>
      </c>
      <c r="C228" s="122" t="s">
        <v>197</v>
      </c>
      <c r="D228" s="234">
        <v>29.2</v>
      </c>
      <c r="E228" s="69">
        <v>0</v>
      </c>
      <c r="F228" s="69">
        <f t="shared" si="10"/>
        <v>0</v>
      </c>
      <c r="G228" s="146">
        <v>0</v>
      </c>
      <c r="H228" s="69">
        <v>0</v>
      </c>
      <c r="I228" s="69">
        <v>0</v>
      </c>
      <c r="J228" s="69">
        <v>0</v>
      </c>
      <c r="K228" s="181"/>
      <c r="M228" s="23"/>
      <c r="N228" s="23"/>
      <c r="O228" s="23"/>
      <c r="P228" s="23"/>
      <c r="Q228" s="23"/>
      <c r="R228" s="23"/>
    </row>
    <row r="229" spans="1:18" s="24" customFormat="1" x14ac:dyDescent="0.25">
      <c r="A229" s="91" t="s">
        <v>79</v>
      </c>
      <c r="B229" s="87">
        <f t="shared" si="12"/>
        <v>196</v>
      </c>
      <c r="C229" s="122" t="s">
        <v>198</v>
      </c>
      <c r="D229" s="234">
        <v>159.69999999999999</v>
      </c>
      <c r="E229" s="69">
        <v>0</v>
      </c>
      <c r="F229" s="69">
        <f t="shared" si="10"/>
        <v>0</v>
      </c>
      <c r="G229" s="146">
        <v>0</v>
      </c>
      <c r="H229" s="69">
        <v>0</v>
      </c>
      <c r="I229" s="69">
        <v>0</v>
      </c>
      <c r="J229" s="69">
        <v>0</v>
      </c>
      <c r="K229" s="181"/>
      <c r="M229" s="23"/>
      <c r="N229" s="23"/>
      <c r="O229" s="23"/>
      <c r="P229" s="23"/>
      <c r="Q229" s="23"/>
      <c r="R229" s="23"/>
    </row>
    <row r="230" spans="1:18" s="28" customFormat="1" x14ac:dyDescent="0.25">
      <c r="A230" s="91" t="s">
        <v>80</v>
      </c>
      <c r="B230" s="87">
        <f t="shared" si="12"/>
        <v>197</v>
      </c>
      <c r="C230" s="124" t="s">
        <v>199</v>
      </c>
      <c r="D230" s="234">
        <v>51.3</v>
      </c>
      <c r="E230" s="69">
        <v>0</v>
      </c>
      <c r="F230" s="69">
        <f t="shared" si="10"/>
        <v>0</v>
      </c>
      <c r="G230" s="146">
        <v>0</v>
      </c>
      <c r="H230" s="69">
        <v>0</v>
      </c>
      <c r="I230" s="69">
        <v>0</v>
      </c>
      <c r="J230" s="69">
        <v>0</v>
      </c>
      <c r="K230" s="181"/>
      <c r="M230" s="23"/>
      <c r="N230" s="23"/>
      <c r="O230" s="23"/>
      <c r="P230" s="23"/>
      <c r="Q230" s="23"/>
      <c r="R230" s="23"/>
    </row>
    <row r="231" spans="1:18" s="28" customFormat="1" ht="30.75" thickBot="1" x14ac:dyDescent="0.3">
      <c r="A231" s="147" t="s">
        <v>81</v>
      </c>
      <c r="B231" s="123">
        <f t="shared" si="12"/>
        <v>198</v>
      </c>
      <c r="C231" s="98" t="s">
        <v>200</v>
      </c>
      <c r="D231" s="234">
        <v>31.3</v>
      </c>
      <c r="E231" s="143">
        <v>0</v>
      </c>
      <c r="F231" s="143">
        <f t="shared" si="10"/>
        <v>0</v>
      </c>
      <c r="G231" s="148">
        <v>0</v>
      </c>
      <c r="H231" s="143">
        <v>0</v>
      </c>
      <c r="I231" s="143">
        <v>0</v>
      </c>
      <c r="J231" s="143">
        <v>0</v>
      </c>
      <c r="K231" s="184"/>
      <c r="M231" s="23"/>
      <c r="N231" s="23"/>
      <c r="O231" s="23"/>
      <c r="P231" s="23"/>
      <c r="Q231" s="23"/>
      <c r="R231" s="23"/>
    </row>
    <row r="232" spans="1:18" s="28" customFormat="1" x14ac:dyDescent="0.25">
      <c r="A232" s="48"/>
      <c r="B232" s="54"/>
      <c r="C232" s="55"/>
      <c r="D232" s="156"/>
      <c r="E232" s="156"/>
      <c r="F232" s="156"/>
      <c r="G232" s="47"/>
      <c r="H232" s="156"/>
      <c r="I232" s="156"/>
      <c r="J232" s="47"/>
      <c r="K232" s="233"/>
      <c r="M232" s="23"/>
      <c r="N232" s="23"/>
      <c r="O232" s="23"/>
      <c r="P232" s="23"/>
      <c r="Q232" s="23"/>
      <c r="R232" s="23"/>
    </row>
    <row r="233" spans="1:18" s="49" customFormat="1" ht="22.5" customHeight="1" x14ac:dyDescent="0.25">
      <c r="A233" s="50" t="s">
        <v>335</v>
      </c>
      <c r="B233" s="51"/>
      <c r="C233" s="52"/>
      <c r="D233" s="267"/>
      <c r="E233" s="267"/>
      <c r="F233" s="267"/>
      <c r="G233" s="53"/>
      <c r="H233" s="268" t="s">
        <v>336</v>
      </c>
      <c r="I233" s="268"/>
      <c r="J233" s="268"/>
      <c r="K233" s="185"/>
      <c r="M233" s="23"/>
      <c r="N233" s="23"/>
      <c r="O233" s="23"/>
      <c r="P233" s="23"/>
      <c r="Q233" s="23"/>
      <c r="R233" s="23"/>
    </row>
    <row r="234" spans="1:18" s="48" customFormat="1" ht="38.25" customHeight="1" x14ac:dyDescent="0.25">
      <c r="A234" s="15"/>
      <c r="B234" s="32"/>
      <c r="C234" s="25"/>
      <c r="D234" s="265"/>
      <c r="E234" s="265"/>
      <c r="F234" s="265"/>
      <c r="G234" s="26"/>
      <c r="H234" s="266"/>
      <c r="I234" s="266"/>
      <c r="J234" s="266"/>
      <c r="K234" s="169"/>
      <c r="M234" s="23"/>
      <c r="N234" s="23"/>
      <c r="O234" s="23"/>
      <c r="P234" s="23"/>
      <c r="Q234" s="23"/>
      <c r="R234" s="23"/>
    </row>
    <row r="235" spans="1:18" s="28" customFormat="1" ht="9.75" customHeight="1" x14ac:dyDescent="0.25">
      <c r="A235" s="5"/>
      <c r="B235" s="34"/>
      <c r="C235" s="4"/>
      <c r="D235" s="7"/>
      <c r="E235" s="8"/>
      <c r="F235" s="8"/>
      <c r="G235" s="8"/>
      <c r="H235" s="8"/>
      <c r="I235" s="8"/>
      <c r="J235" s="8"/>
      <c r="K235" s="1"/>
      <c r="M235" s="23"/>
      <c r="N235" s="23"/>
      <c r="O235" s="23"/>
      <c r="P235" s="23"/>
      <c r="Q235" s="23"/>
      <c r="R235" s="23"/>
    </row>
    <row r="236" spans="1:18" ht="15" customHeight="1" x14ac:dyDescent="0.25">
      <c r="A236" s="5"/>
      <c r="B236" s="34"/>
      <c r="D236" s="7"/>
      <c r="E236" s="8"/>
      <c r="F236" s="8"/>
      <c r="G236" s="8"/>
      <c r="H236" s="8"/>
      <c r="I236" s="8"/>
      <c r="J236" s="8"/>
    </row>
    <row r="237" spans="1:18" ht="15" customHeight="1" x14ac:dyDescent="0.25">
      <c r="A237" s="5"/>
      <c r="B237" s="34"/>
      <c r="D237" s="7"/>
      <c r="E237" s="8"/>
      <c r="F237" s="8"/>
      <c r="G237" s="8"/>
      <c r="H237" s="8"/>
      <c r="I237" s="8"/>
      <c r="J237" s="8"/>
    </row>
    <row r="238" spans="1:18" ht="21.75" customHeight="1" x14ac:dyDescent="0.25">
      <c r="A238" s="5"/>
      <c r="B238" s="34"/>
      <c r="D238" s="7"/>
      <c r="E238" s="8"/>
      <c r="F238" s="8"/>
      <c r="G238" s="8"/>
      <c r="H238" s="255"/>
      <c r="I238" s="256"/>
      <c r="J238" s="8"/>
    </row>
    <row r="239" spans="1:18" ht="18.75" customHeight="1" x14ac:dyDescent="0.25">
      <c r="A239" s="5"/>
      <c r="B239" s="34"/>
      <c r="D239" s="7"/>
      <c r="E239" s="8"/>
      <c r="F239" s="8"/>
      <c r="G239" s="8"/>
      <c r="J239" s="8"/>
    </row>
    <row r="240" spans="1:18" x14ac:dyDescent="0.25">
      <c r="A240" s="5"/>
      <c r="B240" s="34"/>
      <c r="D240" s="7"/>
      <c r="E240" s="8"/>
      <c r="F240" s="8"/>
      <c r="G240" s="8"/>
      <c r="H240" s="8"/>
      <c r="I240" s="8"/>
      <c r="J240" s="8"/>
    </row>
    <row r="241" spans="1:10" x14ac:dyDescent="0.25">
      <c r="A241" s="5"/>
      <c r="B241" s="34"/>
      <c r="D241" s="7"/>
      <c r="E241" s="8"/>
      <c r="F241" s="8"/>
      <c r="G241" s="8"/>
      <c r="H241" s="8"/>
      <c r="I241" s="8"/>
      <c r="J241" s="8"/>
    </row>
    <row r="242" spans="1:10" x14ac:dyDescent="0.25">
      <c r="A242" s="5"/>
      <c r="B242" s="34"/>
      <c r="D242" s="7"/>
      <c r="E242" s="8"/>
      <c r="F242" s="8"/>
      <c r="G242" s="8"/>
      <c r="H242" s="8"/>
      <c r="I242" s="8"/>
      <c r="J242" s="8"/>
    </row>
    <row r="243" spans="1:10" x14ac:dyDescent="0.25">
      <c r="A243" s="5"/>
      <c r="B243" s="34"/>
      <c r="D243" s="7"/>
      <c r="E243" s="8"/>
      <c r="F243" s="8"/>
      <c r="G243" s="8"/>
      <c r="H243" s="8"/>
      <c r="I243" s="8"/>
      <c r="J243" s="8"/>
    </row>
    <row r="244" spans="1:10" x14ac:dyDescent="0.25">
      <c r="A244" s="5"/>
      <c r="B244" s="34"/>
      <c r="D244" s="7"/>
      <c r="E244" s="8"/>
      <c r="F244" s="8"/>
      <c r="G244" s="8"/>
      <c r="H244" s="8"/>
      <c r="I244" s="8"/>
      <c r="J244" s="8"/>
    </row>
    <row r="245" spans="1:10" x14ac:dyDescent="0.25">
      <c r="A245" s="5"/>
      <c r="B245" s="34"/>
      <c r="D245" s="7"/>
      <c r="E245" s="8"/>
      <c r="F245" s="8"/>
      <c r="G245" s="8"/>
      <c r="H245" s="8"/>
      <c r="I245" s="8"/>
      <c r="J245" s="8"/>
    </row>
    <row r="246" spans="1:10" x14ac:dyDescent="0.25">
      <c r="A246" s="5"/>
      <c r="B246" s="34"/>
      <c r="D246" s="7"/>
      <c r="E246" s="8"/>
      <c r="F246" s="8"/>
      <c r="G246" s="8"/>
      <c r="H246" s="8"/>
      <c r="I246" s="8"/>
      <c r="J246" s="8"/>
    </row>
    <row r="247" spans="1:10" x14ac:dyDescent="0.25">
      <c r="A247" s="5"/>
      <c r="B247" s="34"/>
      <c r="D247" s="7"/>
      <c r="E247" s="8"/>
      <c r="F247" s="8"/>
      <c r="G247" s="8"/>
      <c r="H247" s="8"/>
      <c r="I247" s="8"/>
      <c r="J247" s="8"/>
    </row>
    <row r="248" spans="1:10" x14ac:dyDescent="0.25">
      <c r="A248" s="5"/>
      <c r="B248" s="34"/>
      <c r="D248" s="7"/>
      <c r="E248" s="8"/>
      <c r="F248" s="8"/>
      <c r="G248" s="8"/>
      <c r="H248" s="8"/>
      <c r="I248" s="8"/>
      <c r="J248" s="8"/>
    </row>
    <row r="249" spans="1:10" x14ac:dyDescent="0.25">
      <c r="A249" s="5"/>
      <c r="B249" s="34"/>
      <c r="D249" s="7"/>
      <c r="E249" s="8"/>
      <c r="F249" s="8"/>
      <c r="G249" s="8"/>
      <c r="H249" s="8"/>
      <c r="I249" s="8"/>
      <c r="J249" s="8"/>
    </row>
    <row r="250" spans="1:10" x14ac:dyDescent="0.25">
      <c r="A250" s="5"/>
      <c r="B250" s="34"/>
      <c r="D250" s="7"/>
      <c r="E250" s="8"/>
      <c r="F250" s="8"/>
      <c r="G250" s="8"/>
      <c r="H250" s="8"/>
      <c r="I250" s="8"/>
      <c r="J250" s="8"/>
    </row>
    <row r="251" spans="1:10" x14ac:dyDescent="0.25">
      <c r="A251" s="5"/>
      <c r="B251" s="34"/>
      <c r="D251" s="7"/>
      <c r="E251" s="8"/>
      <c r="F251" s="8"/>
      <c r="G251" s="8"/>
      <c r="H251" s="8"/>
      <c r="I251" s="8"/>
      <c r="J251" s="8"/>
    </row>
    <row r="252" spans="1:10" x14ac:dyDescent="0.25">
      <c r="A252" s="5"/>
      <c r="B252" s="34"/>
      <c r="D252" s="7"/>
      <c r="E252" s="8"/>
      <c r="F252" s="8"/>
      <c r="G252" s="8"/>
      <c r="H252" s="8"/>
      <c r="I252" s="8"/>
      <c r="J252" s="8"/>
    </row>
    <row r="253" spans="1:10" x14ac:dyDescent="0.25">
      <c r="A253" s="5"/>
      <c r="B253" s="34"/>
      <c r="D253" s="7"/>
      <c r="E253" s="8"/>
      <c r="F253" s="8"/>
      <c r="G253" s="8"/>
      <c r="H253" s="8"/>
      <c r="I253" s="8"/>
      <c r="J253" s="8"/>
    </row>
    <row r="254" spans="1:10" x14ac:dyDescent="0.25">
      <c r="A254" s="5"/>
      <c r="B254" s="34"/>
      <c r="D254" s="7"/>
      <c r="E254" s="8"/>
      <c r="F254" s="8"/>
      <c r="G254" s="8"/>
      <c r="H254" s="8"/>
      <c r="I254" s="8"/>
      <c r="J254" s="8"/>
    </row>
    <row r="255" spans="1:10" x14ac:dyDescent="0.25">
      <c r="A255" s="5"/>
      <c r="B255" s="34"/>
      <c r="D255" s="7"/>
      <c r="E255" s="8"/>
      <c r="F255" s="8"/>
      <c r="G255" s="8"/>
      <c r="H255" s="8"/>
      <c r="I255" s="8"/>
      <c r="J255" s="8"/>
    </row>
    <row r="256" spans="1:10" x14ac:dyDescent="0.25">
      <c r="A256" s="5"/>
      <c r="B256" s="34"/>
      <c r="D256" s="7"/>
      <c r="E256" s="8"/>
      <c r="F256" s="8"/>
      <c r="G256" s="8"/>
      <c r="H256" s="8"/>
      <c r="I256" s="8"/>
      <c r="J256" s="8"/>
    </row>
    <row r="257" spans="1:10" x14ac:dyDescent="0.25">
      <c r="A257" s="5"/>
      <c r="B257" s="34"/>
      <c r="D257" s="7"/>
      <c r="E257" s="8"/>
      <c r="F257" s="8"/>
      <c r="G257" s="8"/>
      <c r="H257" s="8"/>
      <c r="I257" s="8"/>
      <c r="J257" s="8"/>
    </row>
    <row r="258" spans="1:10" x14ac:dyDescent="0.25">
      <c r="A258" s="5"/>
      <c r="B258" s="34"/>
      <c r="D258" s="7"/>
      <c r="E258" s="8"/>
      <c r="F258" s="8"/>
      <c r="G258" s="8"/>
      <c r="H258" s="8"/>
      <c r="I258" s="8"/>
      <c r="J258" s="8"/>
    </row>
    <row r="259" spans="1:10" x14ac:dyDescent="0.25">
      <c r="A259" s="5"/>
      <c r="B259" s="34"/>
      <c r="D259" s="7"/>
      <c r="E259" s="8"/>
      <c r="F259" s="8"/>
      <c r="G259" s="8"/>
      <c r="H259" s="8"/>
      <c r="I259" s="8"/>
      <c r="J259" s="8"/>
    </row>
    <row r="260" spans="1:10" x14ac:dyDescent="0.25">
      <c r="A260" s="5"/>
      <c r="B260" s="34"/>
      <c r="D260" s="7"/>
      <c r="E260" s="8"/>
      <c r="F260" s="8"/>
      <c r="G260" s="8"/>
      <c r="H260" s="8"/>
      <c r="I260" s="8"/>
      <c r="J260" s="8"/>
    </row>
    <row r="261" spans="1:10" x14ac:dyDescent="0.25">
      <c r="A261" s="5"/>
      <c r="B261" s="34"/>
      <c r="D261" s="7"/>
      <c r="E261" s="8"/>
      <c r="F261" s="8"/>
      <c r="G261" s="8"/>
      <c r="H261" s="8"/>
      <c r="I261" s="8"/>
      <c r="J261" s="8"/>
    </row>
    <row r="262" spans="1:10" x14ac:dyDescent="0.25">
      <c r="A262" s="5"/>
      <c r="B262" s="34"/>
      <c r="D262" s="7"/>
      <c r="E262" s="8"/>
      <c r="F262" s="8"/>
      <c r="G262" s="8"/>
      <c r="H262" s="8"/>
      <c r="I262" s="8"/>
      <c r="J262" s="8"/>
    </row>
    <row r="263" spans="1:10" x14ac:dyDescent="0.25">
      <c r="A263" s="5"/>
      <c r="B263" s="34"/>
      <c r="D263" s="7"/>
      <c r="E263" s="8"/>
      <c r="F263" s="8"/>
      <c r="G263" s="8"/>
      <c r="H263" s="8"/>
      <c r="I263" s="8"/>
      <c r="J263" s="8"/>
    </row>
    <row r="264" spans="1:10" x14ac:dyDescent="0.25">
      <c r="A264" s="5"/>
      <c r="B264" s="34"/>
      <c r="D264" s="7"/>
      <c r="E264" s="8"/>
      <c r="F264" s="8"/>
      <c r="G264" s="8"/>
      <c r="H264" s="8"/>
      <c r="I264" s="8"/>
      <c r="J264" s="8"/>
    </row>
    <row r="265" spans="1:10" x14ac:dyDescent="0.25">
      <c r="A265" s="5"/>
      <c r="B265" s="34"/>
      <c r="D265" s="7"/>
      <c r="E265" s="8"/>
      <c r="F265" s="8"/>
      <c r="G265" s="8"/>
      <c r="H265" s="8"/>
      <c r="I265" s="8"/>
      <c r="J265" s="8"/>
    </row>
    <row r="266" spans="1:10" x14ac:dyDescent="0.25">
      <c r="A266" s="5"/>
      <c r="B266" s="34"/>
      <c r="D266" s="7"/>
      <c r="E266" s="8"/>
      <c r="F266" s="8"/>
      <c r="G266" s="8"/>
      <c r="H266" s="8"/>
      <c r="I266" s="8"/>
      <c r="J266" s="8"/>
    </row>
    <row r="267" spans="1:10" x14ac:dyDescent="0.25">
      <c r="A267" s="5"/>
      <c r="B267" s="34"/>
      <c r="D267" s="7"/>
      <c r="E267" s="8"/>
      <c r="F267" s="8"/>
      <c r="G267" s="8"/>
      <c r="H267" s="8"/>
      <c r="I267" s="8"/>
      <c r="J267" s="8"/>
    </row>
    <row r="268" spans="1:10" x14ac:dyDescent="0.25">
      <c r="A268" s="5"/>
      <c r="B268" s="34"/>
      <c r="D268" s="7"/>
      <c r="E268" s="8"/>
      <c r="F268" s="8"/>
      <c r="G268" s="8"/>
      <c r="H268" s="8"/>
      <c r="I268" s="8"/>
      <c r="J268" s="8"/>
    </row>
    <row r="269" spans="1:10" x14ac:dyDescent="0.25">
      <c r="A269" s="5"/>
      <c r="B269" s="34"/>
      <c r="D269" s="7"/>
      <c r="E269" s="8"/>
      <c r="F269" s="8"/>
      <c r="G269" s="8"/>
      <c r="H269" s="8"/>
      <c r="I269" s="8"/>
      <c r="J269" s="8"/>
    </row>
    <row r="270" spans="1:10" x14ac:dyDescent="0.25">
      <c r="A270" s="5"/>
      <c r="B270" s="34"/>
      <c r="D270" s="7"/>
      <c r="E270" s="8"/>
      <c r="F270" s="8"/>
      <c r="G270" s="8"/>
      <c r="H270" s="8"/>
      <c r="I270" s="8"/>
      <c r="J270" s="8"/>
    </row>
    <row r="271" spans="1:10" x14ac:dyDescent="0.25">
      <c r="A271" s="5"/>
      <c r="B271" s="34"/>
      <c r="D271" s="7"/>
      <c r="E271" s="8"/>
      <c r="F271" s="8"/>
      <c r="G271" s="8"/>
      <c r="H271" s="8"/>
      <c r="I271" s="8"/>
      <c r="J271" s="8"/>
    </row>
    <row r="272" spans="1:10" x14ac:dyDescent="0.25">
      <c r="A272" s="5"/>
      <c r="B272" s="34"/>
      <c r="D272" s="7"/>
      <c r="E272" s="8"/>
      <c r="F272" s="8"/>
      <c r="G272" s="8"/>
      <c r="H272" s="8"/>
      <c r="I272" s="8"/>
      <c r="J272" s="8"/>
    </row>
    <row r="273" spans="1:10" x14ac:dyDescent="0.25">
      <c r="A273" s="5"/>
      <c r="B273" s="34"/>
      <c r="D273" s="7"/>
      <c r="E273" s="8"/>
      <c r="F273" s="8"/>
      <c r="G273" s="8"/>
      <c r="H273" s="8"/>
      <c r="I273" s="8"/>
      <c r="J273" s="8"/>
    </row>
    <row r="274" spans="1:10" x14ac:dyDescent="0.25">
      <c r="A274" s="5"/>
      <c r="B274" s="34"/>
      <c r="D274" s="7"/>
      <c r="E274" s="8"/>
      <c r="F274" s="8"/>
      <c r="G274" s="8"/>
      <c r="H274" s="8"/>
      <c r="I274" s="8"/>
      <c r="J274" s="8"/>
    </row>
    <row r="275" spans="1:10" x14ac:dyDescent="0.25">
      <c r="A275" s="6"/>
      <c r="B275" s="34"/>
    </row>
    <row r="276" spans="1:10" x14ac:dyDescent="0.25">
      <c r="A276" s="6"/>
      <c r="B276" s="34"/>
    </row>
    <row r="277" spans="1:10" x14ac:dyDescent="0.25">
      <c r="A277" s="6"/>
      <c r="B277" s="34"/>
    </row>
    <row r="278" spans="1:10" x14ac:dyDescent="0.25">
      <c r="A278" s="6"/>
      <c r="B278" s="34"/>
    </row>
    <row r="279" spans="1:10" x14ac:dyDescent="0.25">
      <c r="A279" s="6"/>
      <c r="B279" s="34"/>
    </row>
    <row r="280" spans="1:10" x14ac:dyDescent="0.25">
      <c r="A280" s="6"/>
      <c r="B280" s="34"/>
    </row>
    <row r="281" spans="1:10" x14ac:dyDescent="0.25">
      <c r="A281" s="6"/>
      <c r="B281" s="34"/>
    </row>
    <row r="282" spans="1:10" x14ac:dyDescent="0.25">
      <c r="A282" s="6"/>
      <c r="B282" s="34"/>
    </row>
    <row r="283" spans="1:10" x14ac:dyDescent="0.25">
      <c r="A283" s="6"/>
      <c r="B283" s="34"/>
    </row>
    <row r="284" spans="1:10" x14ac:dyDescent="0.25">
      <c r="A284" s="6"/>
      <c r="B284" s="34"/>
    </row>
    <row r="285" spans="1:10" x14ac:dyDescent="0.25">
      <c r="A285" s="6"/>
      <c r="B285" s="34"/>
    </row>
    <row r="286" spans="1:10" x14ac:dyDescent="0.25">
      <c r="A286" s="6"/>
      <c r="B286" s="34"/>
    </row>
    <row r="287" spans="1:10" x14ac:dyDescent="0.25">
      <c r="A287" s="6"/>
      <c r="B287" s="34"/>
    </row>
    <row r="288" spans="1:10" x14ac:dyDescent="0.25">
      <c r="A288" s="6"/>
      <c r="B288" s="34"/>
    </row>
    <row r="289" spans="1:2" x14ac:dyDescent="0.25">
      <c r="A289" s="6"/>
      <c r="B289" s="34"/>
    </row>
    <row r="290" spans="1:2" x14ac:dyDescent="0.25">
      <c r="A290" s="6"/>
      <c r="B290" s="34"/>
    </row>
    <row r="291" spans="1:2" x14ac:dyDescent="0.25">
      <c r="A291" s="6"/>
      <c r="B291" s="34"/>
    </row>
    <row r="292" spans="1:2" x14ac:dyDescent="0.25">
      <c r="A292" s="6"/>
      <c r="B292" s="34"/>
    </row>
    <row r="293" spans="1:2" x14ac:dyDescent="0.25">
      <c r="A293" s="6"/>
      <c r="B293" s="34"/>
    </row>
    <row r="294" spans="1:2" x14ac:dyDescent="0.25">
      <c r="A294" s="6"/>
      <c r="B294" s="34"/>
    </row>
    <row r="295" spans="1:2" x14ac:dyDescent="0.25">
      <c r="A295" s="6"/>
      <c r="B295" s="34"/>
    </row>
    <row r="296" spans="1:2" x14ac:dyDescent="0.25">
      <c r="A296" s="6"/>
      <c r="B296" s="34"/>
    </row>
    <row r="297" spans="1:2" x14ac:dyDescent="0.25">
      <c r="A297" s="6"/>
      <c r="B297" s="34"/>
    </row>
    <row r="298" spans="1:2" x14ac:dyDescent="0.25">
      <c r="A298" s="6"/>
      <c r="B298" s="34"/>
    </row>
    <row r="299" spans="1:2" x14ac:dyDescent="0.25">
      <c r="A299" s="6"/>
      <c r="B299" s="34"/>
    </row>
    <row r="300" spans="1:2" x14ac:dyDescent="0.25">
      <c r="A300" s="6"/>
      <c r="B300" s="34"/>
    </row>
    <row r="301" spans="1:2" x14ac:dyDescent="0.25">
      <c r="A301" s="6"/>
      <c r="B301" s="34"/>
    </row>
    <row r="302" spans="1:2" x14ac:dyDescent="0.25">
      <c r="A302" s="6"/>
      <c r="B302" s="34"/>
    </row>
    <row r="303" spans="1:2" x14ac:dyDescent="0.25">
      <c r="A303" s="6"/>
      <c r="B303" s="34"/>
    </row>
    <row r="304" spans="1:2" x14ac:dyDescent="0.25">
      <c r="A304" s="6"/>
      <c r="B304" s="34"/>
    </row>
    <row r="305" spans="1:2" x14ac:dyDescent="0.25">
      <c r="A305" s="6"/>
      <c r="B305" s="34"/>
    </row>
    <row r="306" spans="1:2" x14ac:dyDescent="0.25">
      <c r="A306" s="6"/>
      <c r="B306" s="34"/>
    </row>
    <row r="307" spans="1:2" x14ac:dyDescent="0.25">
      <c r="A307" s="6"/>
      <c r="B307" s="34"/>
    </row>
    <row r="308" spans="1:2" x14ac:dyDescent="0.25">
      <c r="A308" s="6"/>
      <c r="B308" s="34"/>
    </row>
    <row r="309" spans="1:2" x14ac:dyDescent="0.25">
      <c r="A309" s="6"/>
      <c r="B309" s="34"/>
    </row>
    <row r="310" spans="1:2" x14ac:dyDescent="0.25">
      <c r="A310" s="6"/>
      <c r="B310" s="34"/>
    </row>
    <row r="311" spans="1:2" x14ac:dyDescent="0.25">
      <c r="A311" s="6"/>
      <c r="B311" s="34"/>
    </row>
    <row r="312" spans="1:2" x14ac:dyDescent="0.25">
      <c r="A312" s="6"/>
      <c r="B312" s="34"/>
    </row>
    <row r="313" spans="1:2" x14ac:dyDescent="0.25">
      <c r="A313" s="6"/>
      <c r="B313" s="34"/>
    </row>
    <row r="314" spans="1:2" x14ac:dyDescent="0.25">
      <c r="A314" s="6"/>
      <c r="B314" s="34"/>
    </row>
    <row r="315" spans="1:2" x14ac:dyDescent="0.25">
      <c r="A315" s="6"/>
      <c r="B315" s="34"/>
    </row>
    <row r="316" spans="1:2" x14ac:dyDescent="0.25">
      <c r="A316" s="6"/>
      <c r="B316" s="34"/>
    </row>
    <row r="317" spans="1:2" x14ac:dyDescent="0.25">
      <c r="A317" s="6"/>
      <c r="B317" s="34"/>
    </row>
    <row r="318" spans="1:2" x14ac:dyDescent="0.25">
      <c r="A318" s="6"/>
      <c r="B318" s="34"/>
    </row>
    <row r="319" spans="1:2" x14ac:dyDescent="0.25">
      <c r="A319" s="6"/>
      <c r="B319" s="34"/>
    </row>
    <row r="320" spans="1:2" x14ac:dyDescent="0.25">
      <c r="A320" s="6"/>
      <c r="B320" s="34"/>
    </row>
    <row r="321" spans="1:2" x14ac:dyDescent="0.25">
      <c r="A321" s="6"/>
      <c r="B321" s="34"/>
    </row>
    <row r="322" spans="1:2" x14ac:dyDescent="0.25">
      <c r="A322" s="6"/>
      <c r="B322" s="34"/>
    </row>
    <row r="323" spans="1:2" x14ac:dyDescent="0.25">
      <c r="A323" s="6"/>
      <c r="B323" s="34"/>
    </row>
    <row r="324" spans="1:2" x14ac:dyDescent="0.25">
      <c r="A324" s="6"/>
      <c r="B324" s="34"/>
    </row>
    <row r="325" spans="1:2" x14ac:dyDescent="0.25">
      <c r="A325" s="6"/>
      <c r="B325" s="34"/>
    </row>
    <row r="326" spans="1:2" x14ac:dyDescent="0.25">
      <c r="A326" s="6"/>
      <c r="B326" s="34"/>
    </row>
    <row r="327" spans="1:2" x14ac:dyDescent="0.25">
      <c r="A327" s="6"/>
      <c r="B327" s="34"/>
    </row>
    <row r="328" spans="1:2" x14ac:dyDescent="0.25">
      <c r="A328" s="6"/>
      <c r="B328" s="34"/>
    </row>
    <row r="329" spans="1:2" x14ac:dyDescent="0.25">
      <c r="A329" s="6"/>
      <c r="B329" s="34"/>
    </row>
    <row r="330" spans="1:2" x14ac:dyDescent="0.25">
      <c r="A330" s="6"/>
      <c r="B330" s="34"/>
    </row>
    <row r="331" spans="1:2" x14ac:dyDescent="0.25">
      <c r="A331" s="6"/>
      <c r="B331" s="34"/>
    </row>
    <row r="332" spans="1:2" x14ac:dyDescent="0.25">
      <c r="A332" s="6"/>
      <c r="B332" s="34"/>
    </row>
    <row r="333" spans="1:2" x14ac:dyDescent="0.25">
      <c r="A333" s="6"/>
      <c r="B333" s="34"/>
    </row>
    <row r="334" spans="1:2" x14ac:dyDescent="0.25">
      <c r="A334" s="6"/>
      <c r="B334" s="34"/>
    </row>
    <row r="335" spans="1:2" x14ac:dyDescent="0.25">
      <c r="A335" s="6"/>
      <c r="B335" s="34"/>
    </row>
    <row r="336" spans="1:2" x14ac:dyDescent="0.25">
      <c r="A336" s="6"/>
      <c r="B336" s="34"/>
    </row>
    <row r="337" spans="1:2" x14ac:dyDescent="0.25">
      <c r="A337" s="6"/>
      <c r="B337" s="34"/>
    </row>
    <row r="338" spans="1:2" x14ac:dyDescent="0.25">
      <c r="A338" s="6"/>
      <c r="B338" s="34"/>
    </row>
    <row r="339" spans="1:2" x14ac:dyDescent="0.25">
      <c r="A339" s="6"/>
      <c r="B339" s="34"/>
    </row>
    <row r="340" spans="1:2" x14ac:dyDescent="0.25">
      <c r="A340" s="6"/>
      <c r="B340" s="34"/>
    </row>
    <row r="341" spans="1:2" x14ac:dyDescent="0.25">
      <c r="A341" s="6"/>
      <c r="B341" s="34"/>
    </row>
    <row r="342" spans="1:2" x14ac:dyDescent="0.25">
      <c r="A342" s="6"/>
      <c r="B342" s="34"/>
    </row>
    <row r="343" spans="1:2" x14ac:dyDescent="0.25">
      <c r="A343" s="6"/>
      <c r="B343" s="34"/>
    </row>
    <row r="344" spans="1:2" x14ac:dyDescent="0.25">
      <c r="A344" s="6"/>
      <c r="B344" s="34"/>
    </row>
    <row r="345" spans="1:2" x14ac:dyDescent="0.25">
      <c r="A345" s="6"/>
      <c r="B345" s="34"/>
    </row>
    <row r="346" spans="1:2" x14ac:dyDescent="0.25">
      <c r="A346" s="6"/>
      <c r="B346" s="34"/>
    </row>
    <row r="347" spans="1:2" x14ac:dyDescent="0.25">
      <c r="A347" s="6"/>
      <c r="B347" s="34"/>
    </row>
    <row r="348" spans="1:2" x14ac:dyDescent="0.25">
      <c r="A348" s="6"/>
      <c r="B348" s="34"/>
    </row>
    <row r="349" spans="1:2" x14ac:dyDescent="0.25">
      <c r="A349" s="6"/>
      <c r="B349" s="34"/>
    </row>
    <row r="350" spans="1:2" x14ac:dyDescent="0.25">
      <c r="A350" s="6"/>
      <c r="B350" s="34"/>
    </row>
    <row r="351" spans="1:2" x14ac:dyDescent="0.25">
      <c r="A351" s="6"/>
      <c r="B351" s="34"/>
    </row>
    <row r="352" spans="1:2" x14ac:dyDescent="0.25">
      <c r="A352" s="6"/>
      <c r="B352" s="34"/>
    </row>
    <row r="353" spans="1:2" x14ac:dyDescent="0.25">
      <c r="A353" s="6"/>
      <c r="B353" s="34"/>
    </row>
    <row r="354" spans="1:2" x14ac:dyDescent="0.25">
      <c r="A354" s="6"/>
      <c r="B354" s="34"/>
    </row>
    <row r="355" spans="1:2" x14ac:dyDescent="0.25">
      <c r="A355" s="6"/>
      <c r="B355" s="34"/>
    </row>
    <row r="356" spans="1:2" x14ac:dyDescent="0.25">
      <c r="A356" s="6"/>
      <c r="B356" s="34"/>
    </row>
    <row r="357" spans="1:2" x14ac:dyDescent="0.25">
      <c r="A357" s="6"/>
      <c r="B357" s="34"/>
    </row>
    <row r="358" spans="1:2" x14ac:dyDescent="0.25">
      <c r="A358" s="6"/>
      <c r="B358" s="34"/>
    </row>
    <row r="359" spans="1:2" x14ac:dyDescent="0.25">
      <c r="A359" s="6"/>
      <c r="B359" s="34"/>
    </row>
    <row r="360" spans="1:2" x14ac:dyDescent="0.25">
      <c r="A360" s="6"/>
      <c r="B360" s="34"/>
    </row>
    <row r="361" spans="1:2" x14ac:dyDescent="0.25">
      <c r="A361" s="6"/>
      <c r="B361" s="34"/>
    </row>
    <row r="362" spans="1:2" x14ac:dyDescent="0.25">
      <c r="A362" s="6"/>
      <c r="B362" s="34"/>
    </row>
    <row r="363" spans="1:2" x14ac:dyDescent="0.25">
      <c r="A363" s="6"/>
      <c r="B363" s="34"/>
    </row>
    <row r="364" spans="1:2" x14ac:dyDescent="0.25">
      <c r="A364" s="6"/>
      <c r="B364" s="34"/>
    </row>
    <row r="365" spans="1:2" x14ac:dyDescent="0.25">
      <c r="A365" s="6"/>
      <c r="B365" s="34"/>
    </row>
    <row r="366" spans="1:2" x14ac:dyDescent="0.25">
      <c r="A366" s="6"/>
      <c r="B366" s="34"/>
    </row>
    <row r="367" spans="1:2" x14ac:dyDescent="0.25">
      <c r="A367" s="6"/>
      <c r="B367" s="34"/>
    </row>
    <row r="368" spans="1:2" x14ac:dyDescent="0.25">
      <c r="A368" s="6"/>
      <c r="B368" s="34"/>
    </row>
    <row r="369" spans="1:2" x14ac:dyDescent="0.25">
      <c r="A369" s="6"/>
      <c r="B369" s="34"/>
    </row>
    <row r="370" spans="1:2" x14ac:dyDescent="0.25">
      <c r="A370" s="6"/>
      <c r="B370" s="34"/>
    </row>
    <row r="371" spans="1:2" x14ac:dyDescent="0.25">
      <c r="A371" s="6"/>
      <c r="B371" s="34"/>
    </row>
    <row r="372" spans="1:2" x14ac:dyDescent="0.25">
      <c r="A372" s="6"/>
      <c r="B372" s="34"/>
    </row>
    <row r="373" spans="1:2" x14ac:dyDescent="0.25">
      <c r="A373" s="6"/>
      <c r="B373" s="34"/>
    </row>
    <row r="374" spans="1:2" x14ac:dyDescent="0.25">
      <c r="A374" s="6"/>
      <c r="B374" s="34"/>
    </row>
    <row r="375" spans="1:2" x14ac:dyDescent="0.25">
      <c r="A375" s="6"/>
      <c r="B375" s="34"/>
    </row>
    <row r="376" spans="1:2" x14ac:dyDescent="0.25">
      <c r="A376" s="6"/>
      <c r="B376" s="34"/>
    </row>
    <row r="377" spans="1:2" x14ac:dyDescent="0.25">
      <c r="A377" s="6"/>
      <c r="B377" s="34"/>
    </row>
    <row r="378" spans="1:2" x14ac:dyDescent="0.25">
      <c r="A378" s="6"/>
      <c r="B378" s="34"/>
    </row>
    <row r="379" spans="1:2" x14ac:dyDescent="0.25">
      <c r="A379" s="6"/>
      <c r="B379" s="34"/>
    </row>
    <row r="380" spans="1:2" x14ac:dyDescent="0.25">
      <c r="A380" s="6"/>
      <c r="B380" s="34"/>
    </row>
    <row r="381" spans="1:2" x14ac:dyDescent="0.25">
      <c r="A381" s="6"/>
      <c r="B381" s="34"/>
    </row>
    <row r="382" spans="1:2" x14ac:dyDescent="0.25">
      <c r="A382" s="6"/>
      <c r="B382" s="34"/>
    </row>
    <row r="383" spans="1:2" x14ac:dyDescent="0.25">
      <c r="A383" s="6"/>
      <c r="B383" s="34"/>
    </row>
    <row r="384" spans="1:2" x14ac:dyDescent="0.25">
      <c r="A384" s="6"/>
      <c r="B384" s="34"/>
    </row>
    <row r="385" spans="1:2" x14ac:dyDescent="0.25">
      <c r="A385" s="6"/>
      <c r="B385" s="34"/>
    </row>
    <row r="386" spans="1:2" x14ac:dyDescent="0.25">
      <c r="A386" s="6"/>
      <c r="B386" s="34"/>
    </row>
    <row r="387" spans="1:2" x14ac:dyDescent="0.25">
      <c r="A387" s="6"/>
      <c r="B387" s="34"/>
    </row>
    <row r="388" spans="1:2" x14ac:dyDescent="0.25">
      <c r="A388" s="6"/>
      <c r="B388" s="34"/>
    </row>
    <row r="389" spans="1:2" x14ac:dyDescent="0.25">
      <c r="A389" s="6"/>
      <c r="B389" s="34"/>
    </row>
    <row r="390" spans="1:2" x14ac:dyDescent="0.25">
      <c r="A390" s="6"/>
      <c r="B390" s="34"/>
    </row>
    <row r="391" spans="1:2" x14ac:dyDescent="0.25">
      <c r="A391" s="6"/>
      <c r="B391" s="34"/>
    </row>
    <row r="392" spans="1:2" x14ac:dyDescent="0.25">
      <c r="A392" s="6"/>
      <c r="B392" s="34"/>
    </row>
    <row r="393" spans="1:2" x14ac:dyDescent="0.25">
      <c r="A393" s="6"/>
      <c r="B393" s="34"/>
    </row>
    <row r="394" spans="1:2" x14ac:dyDescent="0.25">
      <c r="A394" s="6"/>
      <c r="B394" s="34"/>
    </row>
    <row r="395" spans="1:2" x14ac:dyDescent="0.25">
      <c r="A395" s="6"/>
      <c r="B395" s="34"/>
    </row>
    <row r="396" spans="1:2" x14ac:dyDescent="0.25">
      <c r="A396" s="6"/>
      <c r="B396" s="34"/>
    </row>
    <row r="397" spans="1:2" x14ac:dyDescent="0.25">
      <c r="A397" s="6"/>
      <c r="B397" s="34"/>
    </row>
    <row r="398" spans="1:2" x14ac:dyDescent="0.25">
      <c r="A398" s="6"/>
      <c r="B398" s="34"/>
    </row>
    <row r="399" spans="1:2" x14ac:dyDescent="0.25">
      <c r="A399" s="6"/>
      <c r="B399" s="34"/>
    </row>
    <row r="400" spans="1:2" x14ac:dyDescent="0.25">
      <c r="A400" s="6"/>
      <c r="B400" s="34"/>
    </row>
    <row r="401" spans="1:2" x14ac:dyDescent="0.25">
      <c r="A401" s="6"/>
      <c r="B401" s="34"/>
    </row>
    <row r="402" spans="1:2" x14ac:dyDescent="0.25">
      <c r="A402" s="6"/>
      <c r="B402" s="34"/>
    </row>
    <row r="403" spans="1:2" x14ac:dyDescent="0.25">
      <c r="A403" s="6"/>
      <c r="B403" s="34"/>
    </row>
    <row r="404" spans="1:2" x14ac:dyDescent="0.25">
      <c r="A404" s="6"/>
      <c r="B404" s="34"/>
    </row>
    <row r="405" spans="1:2" x14ac:dyDescent="0.25">
      <c r="A405" s="6"/>
      <c r="B405" s="34"/>
    </row>
    <row r="406" spans="1:2" x14ac:dyDescent="0.25">
      <c r="A406" s="6"/>
      <c r="B406" s="34"/>
    </row>
    <row r="407" spans="1:2" x14ac:dyDescent="0.25">
      <c r="A407" s="6"/>
      <c r="B407" s="34"/>
    </row>
    <row r="408" spans="1:2" x14ac:dyDescent="0.25">
      <c r="A408" s="6"/>
      <c r="B408" s="34"/>
    </row>
    <row r="409" spans="1:2" x14ac:dyDescent="0.25">
      <c r="A409" s="6"/>
      <c r="B409" s="34"/>
    </row>
    <row r="410" spans="1:2" x14ac:dyDescent="0.25">
      <c r="A410" s="6"/>
      <c r="B410" s="34"/>
    </row>
    <row r="411" spans="1:2" x14ac:dyDescent="0.25">
      <c r="A411" s="6"/>
      <c r="B411" s="34"/>
    </row>
    <row r="412" spans="1:2" x14ac:dyDescent="0.25">
      <c r="A412" s="6"/>
      <c r="B412" s="34"/>
    </row>
    <row r="413" spans="1:2" x14ac:dyDescent="0.25">
      <c r="A413" s="6"/>
      <c r="B413" s="34"/>
    </row>
    <row r="414" spans="1:2" x14ac:dyDescent="0.25">
      <c r="A414" s="6"/>
      <c r="B414" s="34"/>
    </row>
    <row r="415" spans="1:2" x14ac:dyDescent="0.25">
      <c r="A415" s="6"/>
      <c r="B415" s="34"/>
    </row>
    <row r="416" spans="1:2" x14ac:dyDescent="0.25">
      <c r="A416" s="6"/>
      <c r="B416" s="34"/>
    </row>
    <row r="417" spans="1:2" x14ac:dyDescent="0.25">
      <c r="A417" s="6"/>
      <c r="B417" s="34"/>
    </row>
    <row r="418" spans="1:2" x14ac:dyDescent="0.25">
      <c r="A418" s="6"/>
      <c r="B418" s="34"/>
    </row>
    <row r="419" spans="1:2" x14ac:dyDescent="0.25">
      <c r="A419" s="6"/>
      <c r="B419" s="34"/>
    </row>
    <row r="420" spans="1:2" x14ac:dyDescent="0.25">
      <c r="A420" s="6"/>
      <c r="B420" s="34"/>
    </row>
    <row r="421" spans="1:2" x14ac:dyDescent="0.25">
      <c r="A421" s="6"/>
      <c r="B421" s="34"/>
    </row>
    <row r="422" spans="1:2" x14ac:dyDescent="0.25">
      <c r="A422" s="6"/>
      <c r="B422" s="34"/>
    </row>
    <row r="423" spans="1:2" x14ac:dyDescent="0.25">
      <c r="A423" s="6"/>
      <c r="B423" s="34"/>
    </row>
    <row r="424" spans="1:2" x14ac:dyDescent="0.25">
      <c r="A424" s="6"/>
      <c r="B424" s="34"/>
    </row>
    <row r="425" spans="1:2" x14ac:dyDescent="0.25">
      <c r="A425" s="6"/>
      <c r="B425" s="34"/>
    </row>
    <row r="426" spans="1:2" x14ac:dyDescent="0.25">
      <c r="A426" s="6"/>
      <c r="B426" s="34"/>
    </row>
    <row r="427" spans="1:2" x14ac:dyDescent="0.25">
      <c r="A427" s="6"/>
      <c r="B427" s="34"/>
    </row>
    <row r="428" spans="1:2" x14ac:dyDescent="0.25">
      <c r="A428" s="6"/>
      <c r="B428" s="34"/>
    </row>
    <row r="429" spans="1:2" x14ac:dyDescent="0.25">
      <c r="A429" s="6"/>
      <c r="B429" s="34"/>
    </row>
    <row r="430" spans="1:2" x14ac:dyDescent="0.25">
      <c r="A430" s="6"/>
      <c r="B430" s="34"/>
    </row>
    <row r="431" spans="1:2" x14ac:dyDescent="0.25">
      <c r="A431" s="6"/>
      <c r="B431" s="34"/>
    </row>
    <row r="432" spans="1:2" x14ac:dyDescent="0.25">
      <c r="A432" s="6"/>
      <c r="B432" s="34"/>
    </row>
    <row r="433" spans="1:2" x14ac:dyDescent="0.25">
      <c r="A433" s="6"/>
      <c r="B433" s="34"/>
    </row>
    <row r="434" spans="1:2" x14ac:dyDescent="0.25">
      <c r="A434" s="6"/>
      <c r="B434" s="34"/>
    </row>
    <row r="435" spans="1:2" x14ac:dyDescent="0.25">
      <c r="A435" s="6"/>
      <c r="B435" s="34"/>
    </row>
    <row r="436" spans="1:2" x14ac:dyDescent="0.25">
      <c r="A436" s="6"/>
      <c r="B436" s="34"/>
    </row>
    <row r="437" spans="1:2" x14ac:dyDescent="0.25">
      <c r="A437" s="6"/>
      <c r="B437" s="34"/>
    </row>
    <row r="438" spans="1:2" x14ac:dyDescent="0.25">
      <c r="A438" s="6"/>
      <c r="B438" s="34"/>
    </row>
    <row r="439" spans="1:2" x14ac:dyDescent="0.25">
      <c r="A439" s="6"/>
      <c r="B439" s="34"/>
    </row>
    <row r="440" spans="1:2" x14ac:dyDescent="0.25">
      <c r="A440" s="6"/>
      <c r="B440" s="34"/>
    </row>
    <row r="441" spans="1:2" x14ac:dyDescent="0.25">
      <c r="A441" s="6"/>
      <c r="B441" s="34"/>
    </row>
  </sheetData>
  <mergeCells count="43">
    <mergeCell ref="K31:K32"/>
    <mergeCell ref="B31:B32"/>
    <mergeCell ref="B25:H25"/>
    <mergeCell ref="B15:H15"/>
    <mergeCell ref="I15:K15"/>
    <mergeCell ref="B22:H22"/>
    <mergeCell ref="B16:H16"/>
    <mergeCell ref="B17:H17"/>
    <mergeCell ref="B18:H18"/>
    <mergeCell ref="B19:H19"/>
    <mergeCell ref="B20:H20"/>
    <mergeCell ref="B21:H21"/>
    <mergeCell ref="B26:H26"/>
    <mergeCell ref="B27:H27"/>
    <mergeCell ref="I24:J24"/>
    <mergeCell ref="I25:J25"/>
    <mergeCell ref="B24:H24"/>
    <mergeCell ref="H238:I238"/>
    <mergeCell ref="A29:J29"/>
    <mergeCell ref="A31:A32"/>
    <mergeCell ref="C31:C32"/>
    <mergeCell ref="D31:D32"/>
    <mergeCell ref="E31:E32"/>
    <mergeCell ref="F31:F32"/>
    <mergeCell ref="G31:J31"/>
    <mergeCell ref="D234:F234"/>
    <mergeCell ref="H234:J234"/>
    <mergeCell ref="D233:F233"/>
    <mergeCell ref="H233:J233"/>
    <mergeCell ref="I12:J12"/>
    <mergeCell ref="G1:K1"/>
    <mergeCell ref="I8:J8"/>
    <mergeCell ref="I9:J9"/>
    <mergeCell ref="I10:J10"/>
    <mergeCell ref="I11:J11"/>
    <mergeCell ref="B23:H23"/>
    <mergeCell ref="I14:J14"/>
    <mergeCell ref="I21:J21"/>
    <mergeCell ref="I16:J16"/>
    <mergeCell ref="I17:J17"/>
    <mergeCell ref="I18:J18"/>
    <mergeCell ref="I19:J19"/>
    <mergeCell ref="I20:J20"/>
  </mergeCells>
  <pageMargins left="0.70866141732283472" right="0.51181102362204722" top="0.22" bottom="0.21" header="0.19" footer="0.16"/>
  <pageSetup paperSize="9" scale="50" fitToHeight="0" orientation="landscape" r:id="rId1"/>
  <rowBreaks count="4" manualBreakCount="4">
    <brk id="47" max="11" man="1"/>
    <brk id="92" max="11" man="1"/>
    <brk id="146" max="11" man="1"/>
    <brk id="18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проект ФінПлану деталізований 1</vt:lpstr>
      <vt:lpstr>'проект ФінПлану деталізований 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2025-12-16T14:31:12Z</dcterms:modified>
</cp:coreProperties>
</file>