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зміни 10.06.2025 року " sheetId="28" r:id="rId1"/>
  </sheets>
  <definedNames>
    <definedName name="_xlnm.Print_Area" localSheetId="0">'зміни 10.06.2025 року '!$A$1:$L$254</definedName>
  </definedNames>
  <calcPr calcId="152511"/>
</workbook>
</file>

<file path=xl/calcChain.xml><?xml version="1.0" encoding="utf-8"?>
<calcChain xmlns="http://schemas.openxmlformats.org/spreadsheetml/2006/main">
  <c r="F220" i="28" l="1"/>
  <c r="H169" i="28"/>
  <c r="M114" i="28"/>
  <c r="M115" i="28"/>
  <c r="M113" i="28"/>
  <c r="M158" i="28"/>
  <c r="M40" i="28"/>
  <c r="F98" i="28"/>
  <c r="N92" i="28"/>
  <c r="N91" i="28"/>
  <c r="N93" i="28"/>
  <c r="F87" i="28"/>
  <c r="F129" i="28"/>
  <c r="H45" i="28"/>
  <c r="H35" i="28"/>
  <c r="H177" i="28"/>
  <c r="G169" i="28"/>
  <c r="F88" i="28"/>
  <c r="I237" i="28"/>
  <c r="J237" i="28"/>
  <c r="H237" i="28"/>
  <c r="F251" i="28"/>
  <c r="F250" i="28"/>
  <c r="F249" i="28"/>
  <c r="F248" i="28"/>
  <c r="F247" i="28"/>
  <c r="F246" i="28"/>
  <c r="F245" i="28"/>
  <c r="F244" i="28"/>
  <c r="J243" i="28"/>
  <c r="I243" i="28"/>
  <c r="H243" i="28"/>
  <c r="G243" i="28"/>
  <c r="J242" i="28"/>
  <c r="I242" i="28"/>
  <c r="H242" i="28"/>
  <c r="G242" i="28"/>
  <c r="J241" i="28"/>
  <c r="I241" i="28"/>
  <c r="H241" i="28"/>
  <c r="G241" i="28"/>
  <c r="J240" i="28"/>
  <c r="I240" i="28"/>
  <c r="H240" i="28"/>
  <c r="G240" i="28"/>
  <c r="J239" i="28"/>
  <c r="I239" i="28"/>
  <c r="H239" i="28"/>
  <c r="G239" i="28"/>
  <c r="J238" i="28"/>
  <c r="I238" i="28"/>
  <c r="H238" i="28"/>
  <c r="G238" i="28"/>
  <c r="G237" i="28"/>
  <c r="F235" i="28"/>
  <c r="F243" i="28"/>
  <c r="F234" i="28"/>
  <c r="F242" i="28"/>
  <c r="F233" i="28"/>
  <c r="F241" i="28"/>
  <c r="F232" i="28"/>
  <c r="F240" i="28"/>
  <c r="F231" i="28"/>
  <c r="F230" i="28"/>
  <c r="F238" i="28"/>
  <c r="F229" i="28"/>
  <c r="F237" i="28"/>
  <c r="J228" i="28"/>
  <c r="I228" i="28"/>
  <c r="H228" i="28"/>
  <c r="H236" i="28"/>
  <c r="G228" i="28"/>
  <c r="G236" i="28"/>
  <c r="J220" i="28"/>
  <c r="J236" i="28"/>
  <c r="I220" i="28"/>
  <c r="I236" i="28"/>
  <c r="H220" i="28"/>
  <c r="G220" i="28"/>
  <c r="E220" i="28"/>
  <c r="E236" i="28"/>
  <c r="F219" i="28"/>
  <c r="F213" i="28"/>
  <c r="F211" i="28"/>
  <c r="F210" i="28"/>
  <c r="F209" i="28"/>
  <c r="F208" i="28"/>
  <c r="F207" i="28"/>
  <c r="F206" i="28"/>
  <c r="F205" i="28"/>
  <c r="F204" i="28"/>
  <c r="F203" i="28"/>
  <c r="F202" i="28"/>
  <c r="F201" i="28"/>
  <c r="F200" i="28"/>
  <c r="F199" i="28"/>
  <c r="F198" i="28"/>
  <c r="F197" i="28"/>
  <c r="F176" i="28"/>
  <c r="F173" i="28"/>
  <c r="F172" i="28"/>
  <c r="F171" i="28"/>
  <c r="F170" i="28"/>
  <c r="F169" i="28"/>
  <c r="D169" i="28"/>
  <c r="F167" i="28"/>
  <c r="J166" i="28"/>
  <c r="I166" i="28"/>
  <c r="H166" i="28"/>
  <c r="G166" i="28"/>
  <c r="F166" i="28"/>
  <c r="E166" i="28"/>
  <c r="F165" i="28"/>
  <c r="F164" i="28"/>
  <c r="F163" i="28"/>
  <c r="J162" i="28"/>
  <c r="I162" i="28"/>
  <c r="H162" i="28"/>
  <c r="H157" i="28"/>
  <c r="H135" i="28"/>
  <c r="G162" i="28"/>
  <c r="F162" i="28"/>
  <c r="F161" i="28"/>
  <c r="F160" i="28"/>
  <c r="F159" i="28"/>
  <c r="F158" i="28"/>
  <c r="J157" i="28"/>
  <c r="I157" i="28"/>
  <c r="G157" i="28"/>
  <c r="E157" i="28"/>
  <c r="D157" i="28"/>
  <c r="F155" i="28"/>
  <c r="F136" i="28"/>
  <c r="F154" i="28"/>
  <c r="F153" i="28"/>
  <c r="F152" i="28"/>
  <c r="F151" i="28"/>
  <c r="F150" i="28"/>
  <c r="F149" i="28"/>
  <c r="M148" i="28"/>
  <c r="F148" i="28"/>
  <c r="F147" i="28"/>
  <c r="F146" i="28"/>
  <c r="F145" i="28"/>
  <c r="F144" i="28"/>
  <c r="F143" i="28"/>
  <c r="M152" i="28"/>
  <c r="F142" i="28"/>
  <c r="F140" i="28"/>
  <c r="F139" i="28"/>
  <c r="F138" i="28"/>
  <c r="F137" i="28"/>
  <c r="J136" i="28"/>
  <c r="J135" i="28"/>
  <c r="I136" i="28"/>
  <c r="I135" i="28"/>
  <c r="H136" i="28"/>
  <c r="G136" i="28"/>
  <c r="G135" i="28"/>
  <c r="G60" i="28"/>
  <c r="G178" i="28"/>
  <c r="G179" i="28"/>
  <c r="E136" i="28"/>
  <c r="D136" i="28"/>
  <c r="E135" i="28"/>
  <c r="D135" i="28"/>
  <c r="F134" i="28"/>
  <c r="F133" i="28"/>
  <c r="F132" i="28"/>
  <c r="D132" i="28"/>
  <c r="F131" i="28"/>
  <c r="F130" i="28"/>
  <c r="D130" i="28"/>
  <c r="F128" i="28"/>
  <c r="F127" i="28"/>
  <c r="J126" i="28"/>
  <c r="I126" i="28"/>
  <c r="I105" i="28"/>
  <c r="I60" i="28"/>
  <c r="I178" i="28"/>
  <c r="H126" i="28"/>
  <c r="F126" i="28"/>
  <c r="G126" i="28"/>
  <c r="F125" i="28"/>
  <c r="F124" i="28"/>
  <c r="F123" i="28"/>
  <c r="F122" i="28"/>
  <c r="F121" i="28"/>
  <c r="F120" i="28"/>
  <c r="F119" i="28"/>
  <c r="F118" i="28"/>
  <c r="J117" i="28"/>
  <c r="I117" i="28"/>
  <c r="H117" i="28"/>
  <c r="H105" i="28"/>
  <c r="G117" i="28"/>
  <c r="F116" i="28"/>
  <c r="F115" i="28"/>
  <c r="F114" i="28"/>
  <c r="F113" i="28"/>
  <c r="F112" i="28"/>
  <c r="G111" i="28"/>
  <c r="F111" i="28"/>
  <c r="F109" i="28"/>
  <c r="F108" i="28"/>
  <c r="F107" i="28"/>
  <c r="F106" i="28"/>
  <c r="F228" i="28"/>
  <c r="J105" i="28"/>
  <c r="J60" i="28"/>
  <c r="J178" i="28"/>
  <c r="D105" i="28"/>
  <c r="F104" i="28"/>
  <c r="F103" i="28"/>
  <c r="J102" i="28"/>
  <c r="I102" i="28"/>
  <c r="H102" i="28"/>
  <c r="H76" i="28"/>
  <c r="G102" i="28"/>
  <c r="D102" i="28"/>
  <c r="F101" i="28"/>
  <c r="F100" i="28"/>
  <c r="F99" i="28"/>
  <c r="F97" i="28"/>
  <c r="M96" i="28"/>
  <c r="F96" i="28"/>
  <c r="F95" i="28"/>
  <c r="E95" i="28"/>
  <c r="F94" i="28"/>
  <c r="F93" i="28"/>
  <c r="F92" i="28"/>
  <c r="F91" i="28"/>
  <c r="F90" i="28"/>
  <c r="F89" i="28"/>
  <c r="G87" i="28"/>
  <c r="F86" i="28"/>
  <c r="F85" i="28"/>
  <c r="F76" i="28"/>
  <c r="F84" i="28"/>
  <c r="F83" i="28"/>
  <c r="M82" i="28"/>
  <c r="F82" i="28"/>
  <c r="F81" i="28"/>
  <c r="F80" i="28"/>
  <c r="G79" i="28"/>
  <c r="G76" i="28"/>
  <c r="F78" i="28"/>
  <c r="F77" i="28"/>
  <c r="J76" i="28"/>
  <c r="I76" i="28"/>
  <c r="E76" i="28"/>
  <c r="E60" i="28"/>
  <c r="E178" i="28"/>
  <c r="D76" i="28"/>
  <c r="D60" i="28"/>
  <c r="D178" i="28"/>
  <c r="J61" i="28"/>
  <c r="I61" i="28"/>
  <c r="H61" i="28"/>
  <c r="G61" i="28"/>
  <c r="F61" i="28"/>
  <c r="E61" i="28"/>
  <c r="D61" i="28"/>
  <c r="F57" i="28"/>
  <c r="G56" i="28"/>
  <c r="F56" i="28"/>
  <c r="D56" i="28"/>
  <c r="F55" i="28"/>
  <c r="F54" i="28"/>
  <c r="F53" i="28"/>
  <c r="F50" i="28"/>
  <c r="F49" i="28"/>
  <c r="F48" i="28"/>
  <c r="F47" i="28"/>
  <c r="F46" i="28"/>
  <c r="J45" i="28"/>
  <c r="J35" i="28"/>
  <c r="J177" i="28"/>
  <c r="I45" i="28"/>
  <c r="I35" i="28"/>
  <c r="I177" i="28"/>
  <c r="G45" i="28"/>
  <c r="D45" i="28"/>
  <c r="F44" i="28"/>
  <c r="F41" i="28"/>
  <c r="I40" i="28"/>
  <c r="G40" i="28"/>
  <c r="G35" i="28"/>
  <c r="G177" i="28"/>
  <c r="F40" i="28"/>
  <c r="F39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6" i="28"/>
  <c r="B57" i="28"/>
  <c r="B53" i="28"/>
  <c r="B54" i="28"/>
  <c r="B55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/>
  <c r="B193" i="28"/>
  <c r="B194" i="28"/>
  <c r="B195" i="28"/>
  <c r="B196" i="28"/>
  <c r="B197" i="28"/>
  <c r="B198" i="28"/>
  <c r="B199" i="28"/>
  <c r="B200" i="28"/>
  <c r="B201" i="28"/>
  <c r="B202" i="28"/>
  <c r="B203" i="28"/>
  <c r="B204" i="28"/>
  <c r="B205" i="28"/>
  <c r="B206" i="28"/>
  <c r="B207" i="28"/>
  <c r="B208" i="28"/>
  <c r="B209" i="28"/>
  <c r="B210" i="28"/>
  <c r="B211" i="28"/>
  <c r="B212" i="28"/>
  <c r="B213" i="28"/>
  <c r="B214" i="28"/>
  <c r="B215" i="28"/>
  <c r="B216" i="28"/>
  <c r="B217" i="28"/>
  <c r="B218" i="28"/>
  <c r="B219" i="28"/>
  <c r="B220" i="28"/>
  <c r="B221" i="28"/>
  <c r="B222" i="28"/>
  <c r="B223" i="28"/>
  <c r="B224" i="28"/>
  <c r="B225" i="28"/>
  <c r="B226" i="28"/>
  <c r="B227" i="28"/>
  <c r="B228" i="28"/>
  <c r="B229" i="28"/>
  <c r="B230" i="28"/>
  <c r="B231" i="28"/>
  <c r="B232" i="28"/>
  <c r="B233" i="28"/>
  <c r="B234" i="28"/>
  <c r="B235" i="28"/>
  <c r="B236" i="28"/>
  <c r="B237" i="28"/>
  <c r="B238" i="28"/>
  <c r="B239" i="28"/>
  <c r="B240" i="28"/>
  <c r="B241" i="28"/>
  <c r="B242" i="28"/>
  <c r="B243" i="28"/>
  <c r="B244" i="28"/>
  <c r="B245" i="28"/>
  <c r="B246" i="28"/>
  <c r="B247" i="28"/>
  <c r="B248" i="28"/>
  <c r="B249" i="28"/>
  <c r="B250" i="28"/>
  <c r="B251" i="28"/>
  <c r="E36" i="28"/>
  <c r="D36" i="28"/>
  <c r="E35" i="28"/>
  <c r="E177" i="28"/>
  <c r="D35" i="28"/>
  <c r="D177" i="28"/>
  <c r="B35" i="28"/>
  <c r="B36" i="28"/>
  <c r="B37" i="28"/>
  <c r="B38" i="28"/>
  <c r="F239" i="28"/>
  <c r="M229" i="28"/>
  <c r="G105" i="28"/>
  <c r="D179" i="28"/>
  <c r="F157" i="28"/>
  <c r="F135" i="28"/>
  <c r="F102" i="28"/>
  <c r="N89" i="28"/>
  <c r="F79" i="28"/>
  <c r="J179" i="28"/>
  <c r="I179" i="28"/>
  <c r="F45" i="28"/>
  <c r="F35" i="28"/>
  <c r="F177" i="28"/>
  <c r="M230" i="28"/>
  <c r="F236" i="28"/>
  <c r="F105" i="28"/>
  <c r="F60" i="28"/>
  <c r="F178" i="28"/>
  <c r="H60" i="28"/>
  <c r="H178" i="28"/>
  <c r="F117" i="28"/>
  <c r="F179" i="28"/>
  <c r="H179" i="28"/>
</calcChain>
</file>

<file path=xl/sharedStrings.xml><?xml version="1.0" encoding="utf-8"?>
<sst xmlns="http://schemas.openxmlformats.org/spreadsheetml/2006/main" count="454" uniqueCount="388">
  <si>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</si>
  <si>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</si>
  <si>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</si>
  <si>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</si>
  <si>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</si>
  <si>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</si>
  <si>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</si>
  <si>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</si>
  <si>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</si>
  <si>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</si>
  <si>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</si>
  <si>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</si>
  <si>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</si>
  <si>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</si>
  <si>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</si>
  <si>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</si>
  <si>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</si>
  <si>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</si>
  <si>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</si>
  <si>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</si>
  <si>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</si>
  <si>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</si>
  <si>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</si>
  <si>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</si>
  <si>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</si>
  <si>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</si>
  <si>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</si>
  <si>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</si>
  <si>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</si>
  <si>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</si>
  <si>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</si>
  <si>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</si>
  <si>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</si>
  <si>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</si>
  <si>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</si>
  <si>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</si>
  <si>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</si>
  <si>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</si>
  <si>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</si>
  <si>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</si>
  <si>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</si>
  <si>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</si>
  <si>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</si>
  <si>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</si>
  <si>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</si>
  <si>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</si>
  <si>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</si>
  <si>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</si>
  <si>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</si>
  <si>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</si>
  <si>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</si>
  <si>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</si>
  <si>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</si>
  <si>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</si>
  <si>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</si>
  <si>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</si>
  <si>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</si>
  <si>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</si>
  <si>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</si>
  <si>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</si>
  <si>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</si>
  <si>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</si>
  <si>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</si>
  <si>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</si>
  <si>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</si>
  <si>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</si>
  <si>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</si>
  <si>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</si>
  <si>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</si>
  <si>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</si>
  <si>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</si>
  <si>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</si>
  <si>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</si>
  <si>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</si>
  <si>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</si>
  <si>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</si>
  <si>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</si>
  <si>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</si>
  <si>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</si>
  <si>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</si>
  <si>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</si>
  <si>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</si>
  <si>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</si>
  <si>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</si>
  <si>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</si>
  <si>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</si>
  <si>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</si>
  <si>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</si>
  <si>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</si>
  <si>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</si>
  <si>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</si>
  <si>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</si>
  <si>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</si>
  <si>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</si>
  <si>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</si>
  <si>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</si>
  <si>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</si>
  <si>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</si>
  <si>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</si>
  <si>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</si>
  <si>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</si>
  <si>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</si>
  <si>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</si>
  <si>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</si>
  <si>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</si>
  <si>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</si>
  <si>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</si>
  <si>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</si>
  <si>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</si>
  <si>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</si>
  <si>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</si>
  <si>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</si>
  <si>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</si>
  <si>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</si>
  <si>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</si>
  <si>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</si>
  <si>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</si>
  <si>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</si>
  <si>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</si>
  <si>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</si>
  <si>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</si>
  <si>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</si>
  <si>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</si>
  <si>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</si>
  <si>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</si>
  <si>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</si>
  <si>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</si>
  <si>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</si>
  <si>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</si>
  <si>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</si>
  <si>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</si>
  <si>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</si>
  <si>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</si>
  <si>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</si>
  <si>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</si>
  <si>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</si>
  <si>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</si>
  <si>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</si>
  <si>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</si>
  <si>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</si>
  <si>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</si>
  <si>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</si>
  <si>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</si>
  <si>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</si>
  <si>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</si>
  <si>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</si>
  <si>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</si>
  <si>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</si>
  <si>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</si>
  <si>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</si>
  <si>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</si>
  <si>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</si>
  <si>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</si>
  <si>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</si>
  <si>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</si>
  <si>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</si>
  <si>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</si>
  <si>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</si>
  <si>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</si>
  <si>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</si>
  <si>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</si>
  <si>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</si>
  <si>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</si>
  <si>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</si>
  <si>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</si>
  <si>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</si>
  <si>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</si>
  <si>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</si>
  <si>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</si>
  <si>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</si>
  <si>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</si>
  <si>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</si>
  <si>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</si>
  <si>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</si>
  <si>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</si>
  <si>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</si>
  <si>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</si>
  <si>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</si>
  <si>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</si>
  <si>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</si>
  <si>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</si>
  <si>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</si>
  <si>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</si>
  <si>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</si>
  <si>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</si>
  <si>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</si>
  <si>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</si>
  <si>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</si>
  <si>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</si>
  <si>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</si>
  <si>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</si>
  <si>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</si>
  <si>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</si>
  <si>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</si>
  <si>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</si>
  <si>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</si>
  <si>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</si>
  <si>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</si>
  <si>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</si>
  <si>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</si>
  <si>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</si>
  <si>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</si>
  <si>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</si>
  <si>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</si>
  <si>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</si>
  <si>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</si>
  <si>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</si>
  <si>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</si>
  <si>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</si>
  <si>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</si>
  <si>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</si>
  <si>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</si>
  <si>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</si>
  <si>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</si>
  <si>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</si>
  <si>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</si>
  <si>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</si>
  <si>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</si>
  <si>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</si>
  <si>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</si>
  <si>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</si>
  <si>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</si>
  <si>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</si>
  <si>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</si>
  <si>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</si>
  <si>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</si>
  <si>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</si>
  <si>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</si>
  <si>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</si>
  <si>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</si>
  <si>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</si>
  <si>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</si>
  <si>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</si>
  <si>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</si>
  <si>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</si>
  <si>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</si>
  <si>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</si>
  <si>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</si>
  <si>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</si>
  <si>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</si>
  <si>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</si>
  <si>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</si>
  <si>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</si>
  <si>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</si>
  <si>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</si>
  <si>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</si>
  <si>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</si>
  <si>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</si>
  <si>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</si>
  <si>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</si>
  <si>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</si>
  <si>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</si>
  <si>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</si>
  <si>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</si>
  <si>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</si>
  <si>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</si>
  <si>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</si>
  <si>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</si>
  <si>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</si>
  <si>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</si>
  <si>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</si>
  <si>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</si>
  <si>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</si>
  <si>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</si>
  <si>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</si>
  <si>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</si>
  <si>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</si>
  <si>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</si>
  <si>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</si>
  <si>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</si>
  <si>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</si>
  <si>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</si>
  <si>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</si>
  <si>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</si>
  <si>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</si>
  <si>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</si>
  <si>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</si>
  <si>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</si>
  <si>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</si>
  <si>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</si>
  <si>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</si>
  <si>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</si>
  <si>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</si>
  <si>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</si>
  <si>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</si>
  <si>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</si>
  <si>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</si>
  <si>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</si>
  <si>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</si>
  <si>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</si>
  <si>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</si>
  <si>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</si>
  <si>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</si>
  <si>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</si>
  <si>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</si>
  <si>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</si>
  <si>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</si>
  <si>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</si>
  <si>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</si>
  <si>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</si>
  <si>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</si>
  <si>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</si>
  <si>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</si>
  <si>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</si>
  <si>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</si>
  <si>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</si>
  <si>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</si>
  <si>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</si>
  <si>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</si>
  <si>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</si>
  <si>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</si>
  <si>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</si>
  <si>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</si>
  <si>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</si>
  <si>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</si>
  <si>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</si>
  <si>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</si>
  <si>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</si>
  <si>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</si>
  <si>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</si>
  <si>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</si>
  <si>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</si>
  <si>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</si>
  <si>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</si>
  <si>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</si>
  <si>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</si>
  <si>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</si>
  <si>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</si>
  <si>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</si>
  <si>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</si>
  <si>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</si>
  <si>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</si>
  <si>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</si>
  <si>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</si>
  <si>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</si>
  <si>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</si>
  <si>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</si>
  <si>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</si>
  <si>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</si>
  <si>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</si>
  <si>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</si>
  <si>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</si>
  <si>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</si>
  <si>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</si>
  <si>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</si>
  <si>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</si>
  <si>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</si>
  <si>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</si>
  <si>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</si>
  <si>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</si>
  <si>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</si>
  <si>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</si>
  <si>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</si>
  <si>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</si>
  <si>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</si>
  <si>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</si>
  <si>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</si>
  <si>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</si>
  <si>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</si>
  <si>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</si>
  <si>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</si>
  <si>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</si>
  <si>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</si>
  <si>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</si>
  <si>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</si>
  <si>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Факт минулого року (факт 2023 року)</t>
  </si>
  <si>
    <t>Фінансовий план поточного  
 2024 року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</si>
  <si>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</si>
  <si>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</si>
  <si>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</si>
  <si>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</si>
  <si>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</si>
  <si>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</si>
  <si>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</si>
  <si>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</si>
  <si>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</si>
  <si>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</si>
  <si>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</si>
  <si>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</si>
  <si>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</si>
  <si>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</si>
  <si>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</si>
  <si>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>інші джерела власних надходжень( благодійні грошові кошти)</t>
  </si>
  <si>
    <t>86.10</t>
  </si>
  <si>
    <t>Калуська територіальна громада</t>
  </si>
  <si>
    <t>Орган  з питань охорони здоров'я</t>
  </si>
  <si>
    <t>_______    О.С.Мацулевич</t>
  </si>
  <si>
    <t>25.06.2025 №140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</si>
</sst>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topLeftCell="A233" zoomScale="80" zoomScaleNormal="80" zoomScaleSheetLayoutView="80" workbookViewId="0">
      <selection activeCell="G7" sqref="G7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3.140625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246</v>
      </c>
      <c r="B1" s="56"/>
      <c r="C1" s="89"/>
      <c r="D1" s="89"/>
      <c r="E1" s="89"/>
      <c r="F1" s="89"/>
      <c r="G1" s="258" t="s">
        <v>250</v>
      </c>
      <c r="H1" s="258"/>
      <c r="I1" s="258"/>
      <c r="J1" s="258"/>
      <c r="K1" s="258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24"/>
      <c r="B3" s="58"/>
      <c r="C3" s="25"/>
      <c r="D3" s="25"/>
      <c r="E3" s="25"/>
      <c r="F3" s="25"/>
      <c r="G3" s="224" t="s">
        <v>0</v>
      </c>
      <c r="H3" s="224"/>
      <c r="I3" s="224"/>
      <c r="J3" s="224"/>
      <c r="K3" s="224"/>
    </row>
    <row r="4" spans="1:12" s="133" customFormat="1" ht="24" customHeight="1" x14ac:dyDescent="0.25">
      <c r="A4" s="224" t="s">
        <v>1</v>
      </c>
      <c r="B4" s="58"/>
      <c r="C4" s="25"/>
      <c r="D4" s="25"/>
      <c r="E4" s="25"/>
      <c r="F4" s="25"/>
      <c r="G4" s="224"/>
      <c r="H4" s="224"/>
      <c r="I4" s="224"/>
      <c r="J4" s="224"/>
      <c r="K4" s="224"/>
    </row>
    <row r="5" spans="1:12" s="133" customFormat="1" ht="24" customHeight="1" x14ac:dyDescent="0.25">
      <c r="A5" s="224" t="s">
        <v>196</v>
      </c>
      <c r="B5" s="58"/>
      <c r="C5" s="25"/>
      <c r="D5" s="25"/>
      <c r="E5" s="25"/>
      <c r="F5" s="25"/>
      <c r="G5" s="259" t="s">
        <v>335</v>
      </c>
      <c r="H5" s="260"/>
      <c r="I5" s="260"/>
      <c r="J5" s="260"/>
      <c r="K5" s="260"/>
    </row>
    <row r="6" spans="1:12" s="133" customFormat="1" ht="24" customHeight="1" x14ac:dyDescent="0.25">
      <c r="A6" s="224" t="s">
        <v>241</v>
      </c>
      <c r="B6" s="58"/>
      <c r="C6" s="25"/>
      <c r="D6" s="25"/>
      <c r="E6" s="25"/>
      <c r="F6" s="25"/>
      <c r="G6" s="224" t="s">
        <v>387</v>
      </c>
      <c r="H6" s="224"/>
      <c r="I6" s="224"/>
      <c r="J6" s="224"/>
      <c r="K6" s="224"/>
    </row>
    <row r="7" spans="1:12" s="133" customFormat="1" ht="24" customHeight="1" thickBot="1" x14ac:dyDescent="0.3">
      <c r="A7" s="224" t="s">
        <v>247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24" t="s">
        <v>2</v>
      </c>
      <c r="B8" s="58"/>
      <c r="C8" s="25"/>
      <c r="D8" s="25"/>
      <c r="E8" s="25"/>
      <c r="F8" s="25"/>
      <c r="G8" s="25"/>
      <c r="H8" s="25"/>
      <c r="I8" s="261" t="s">
        <v>3</v>
      </c>
      <c r="J8" s="262"/>
      <c r="K8" s="192"/>
      <c r="L8" s="6" t="s">
        <v>4</v>
      </c>
    </row>
    <row r="9" spans="1:12" s="133" customFormat="1" ht="24" customHeight="1" x14ac:dyDescent="0.25">
      <c r="A9" s="224" t="s">
        <v>1</v>
      </c>
      <c r="B9" s="58"/>
      <c r="C9" s="25"/>
      <c r="D9" s="25"/>
      <c r="E9" s="25"/>
      <c r="F9" s="25"/>
      <c r="G9" s="25"/>
      <c r="H9" s="25"/>
      <c r="I9" s="249" t="s">
        <v>331</v>
      </c>
      <c r="J9" s="250"/>
      <c r="K9" s="193"/>
      <c r="L9" s="6"/>
    </row>
    <row r="10" spans="1:12" s="133" customFormat="1" ht="24" customHeight="1" x14ac:dyDescent="0.25">
      <c r="A10" s="224" t="s">
        <v>248</v>
      </c>
      <c r="B10" s="58"/>
      <c r="C10" s="25"/>
      <c r="D10" s="25"/>
      <c r="E10" s="25"/>
      <c r="F10" s="25"/>
      <c r="G10" s="25"/>
      <c r="H10" s="25"/>
      <c r="I10" s="249" t="s">
        <v>5</v>
      </c>
      <c r="J10" s="250"/>
      <c r="K10" s="193"/>
      <c r="L10" s="6"/>
    </row>
    <row r="11" spans="1:12" s="133" customFormat="1" ht="24" customHeight="1" x14ac:dyDescent="0.25">
      <c r="A11" s="224" t="s">
        <v>241</v>
      </c>
      <c r="B11" s="58"/>
      <c r="C11" s="25"/>
      <c r="D11" s="25"/>
      <c r="E11" s="25"/>
      <c r="F11" s="25"/>
      <c r="G11" s="25"/>
      <c r="H11" s="25"/>
      <c r="I11" s="249" t="s">
        <v>6</v>
      </c>
      <c r="J11" s="250"/>
      <c r="K11" s="193">
        <v>45818</v>
      </c>
      <c r="L11" s="6"/>
    </row>
    <row r="12" spans="1:12" s="133" customFormat="1" ht="24" customHeight="1" thickBot="1" x14ac:dyDescent="0.3">
      <c r="A12" s="224" t="s">
        <v>249</v>
      </c>
      <c r="B12" s="58"/>
      <c r="C12" s="25"/>
      <c r="D12" s="25"/>
      <c r="E12" s="25"/>
      <c r="F12" s="25"/>
      <c r="G12" s="25"/>
      <c r="H12" s="25"/>
      <c r="I12" s="251" t="s">
        <v>7</v>
      </c>
      <c r="J12" s="252"/>
      <c r="K12" s="194"/>
      <c r="L12" s="6"/>
    </row>
    <row r="13" spans="1:12" s="133" customFormat="1" ht="19.5" x14ac:dyDescent="0.25">
      <c r="A13" s="224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24"/>
      <c r="B14" s="58"/>
      <c r="C14" s="195"/>
      <c r="D14" s="196"/>
      <c r="E14" s="196"/>
      <c r="F14" s="196"/>
      <c r="G14" s="25"/>
      <c r="H14" s="25"/>
      <c r="I14" s="253"/>
      <c r="J14" s="253"/>
      <c r="K14" s="25"/>
    </row>
    <row r="15" spans="1:12" s="5" customFormat="1" ht="18" customHeight="1" thickBot="1" x14ac:dyDescent="0.3">
      <c r="A15" s="26" t="s">
        <v>8</v>
      </c>
      <c r="B15" s="254">
        <v>2025</v>
      </c>
      <c r="C15" s="255"/>
      <c r="D15" s="255"/>
      <c r="E15" s="255"/>
      <c r="F15" s="255"/>
      <c r="G15" s="255"/>
      <c r="H15" s="256"/>
      <c r="I15" s="242" t="s">
        <v>9</v>
      </c>
      <c r="J15" s="257"/>
      <c r="K15" s="243"/>
      <c r="L15" s="7"/>
    </row>
    <row r="16" spans="1:12" s="5" customFormat="1" ht="40.5" customHeight="1" thickBot="1" x14ac:dyDescent="0.3">
      <c r="A16" s="27" t="s">
        <v>10</v>
      </c>
      <c r="B16" s="233" t="s">
        <v>197</v>
      </c>
      <c r="C16" s="234"/>
      <c r="D16" s="234"/>
      <c r="E16" s="234"/>
      <c r="F16" s="234"/>
      <c r="G16" s="234"/>
      <c r="H16" s="235"/>
      <c r="I16" s="242" t="s">
        <v>11</v>
      </c>
      <c r="J16" s="243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33" t="s">
        <v>192</v>
      </c>
      <c r="C17" s="234"/>
      <c r="D17" s="234"/>
      <c r="E17" s="234"/>
      <c r="F17" s="234"/>
      <c r="G17" s="234"/>
      <c r="H17" s="235"/>
      <c r="I17" s="242" t="s">
        <v>13</v>
      </c>
      <c r="J17" s="243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33" t="s">
        <v>384</v>
      </c>
      <c r="C18" s="234"/>
      <c r="D18" s="234"/>
      <c r="E18" s="234"/>
      <c r="F18" s="234"/>
      <c r="G18" s="234"/>
      <c r="H18" s="235"/>
      <c r="I18" s="242" t="s">
        <v>15</v>
      </c>
      <c r="J18" s="243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33"/>
      <c r="C19" s="234"/>
      <c r="D19" s="234"/>
      <c r="E19" s="234"/>
      <c r="F19" s="234"/>
      <c r="G19" s="234"/>
      <c r="H19" s="235"/>
      <c r="I19" s="242" t="s">
        <v>17</v>
      </c>
      <c r="J19" s="243"/>
      <c r="K19" s="123"/>
      <c r="L19" s="7"/>
    </row>
    <row r="20" spans="1:12" s="5" customFormat="1" ht="18" customHeight="1" thickBot="1" x14ac:dyDescent="0.3">
      <c r="A20" s="27" t="s">
        <v>18</v>
      </c>
      <c r="B20" s="233" t="s">
        <v>385</v>
      </c>
      <c r="C20" s="234"/>
      <c r="D20" s="234"/>
      <c r="E20" s="234"/>
      <c r="F20" s="234"/>
      <c r="G20" s="234"/>
      <c r="H20" s="235"/>
      <c r="I20" s="242" t="s">
        <v>19</v>
      </c>
      <c r="J20" s="243"/>
      <c r="K20" s="123"/>
      <c r="L20" s="7"/>
    </row>
    <row r="21" spans="1:12" s="5" customFormat="1" ht="18" customHeight="1" thickBot="1" x14ac:dyDescent="0.3">
      <c r="A21" s="27" t="s">
        <v>20</v>
      </c>
      <c r="B21" s="233" t="s">
        <v>193</v>
      </c>
      <c r="C21" s="234"/>
      <c r="D21" s="234"/>
      <c r="E21" s="234"/>
      <c r="F21" s="234"/>
      <c r="G21" s="234"/>
      <c r="H21" s="235"/>
      <c r="I21" s="242" t="s">
        <v>21</v>
      </c>
      <c r="J21" s="243"/>
      <c r="K21" s="123" t="s">
        <v>383</v>
      </c>
      <c r="L21" s="7"/>
    </row>
    <row r="22" spans="1:12" s="5" customFormat="1" ht="18" customHeight="1" thickBot="1" x14ac:dyDescent="0.3">
      <c r="A22" s="27" t="s">
        <v>22</v>
      </c>
      <c r="B22" s="233" t="s">
        <v>23</v>
      </c>
      <c r="C22" s="234"/>
      <c r="D22" s="234"/>
      <c r="E22" s="234"/>
      <c r="F22" s="234"/>
      <c r="G22" s="234"/>
      <c r="H22" s="235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33" t="s">
        <v>194</v>
      </c>
      <c r="C23" s="234"/>
      <c r="D23" s="234"/>
      <c r="E23" s="234"/>
      <c r="F23" s="234"/>
      <c r="G23" s="234"/>
      <c r="H23" s="235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39">
        <v>470.75</v>
      </c>
      <c r="C24" s="240"/>
      <c r="D24" s="240"/>
      <c r="E24" s="240"/>
      <c r="F24" s="240"/>
      <c r="G24" s="240"/>
      <c r="H24" s="241"/>
      <c r="I24" s="242" t="s">
        <v>26</v>
      </c>
      <c r="J24" s="243"/>
      <c r="K24" s="75"/>
      <c r="L24" s="7"/>
    </row>
    <row r="25" spans="1:12" s="5" customFormat="1" ht="18" customHeight="1" thickBot="1" x14ac:dyDescent="0.3">
      <c r="A25" s="121" t="s">
        <v>27</v>
      </c>
      <c r="B25" s="233" t="s">
        <v>198</v>
      </c>
      <c r="C25" s="234"/>
      <c r="D25" s="234"/>
      <c r="E25" s="234"/>
      <c r="F25" s="234"/>
      <c r="G25" s="234"/>
      <c r="H25" s="235"/>
      <c r="I25" s="242" t="s">
        <v>28</v>
      </c>
      <c r="J25" s="243"/>
      <c r="K25" s="75"/>
      <c r="L25" s="7"/>
    </row>
    <row r="26" spans="1:12" s="5" customFormat="1" ht="18" customHeight="1" thickBot="1" x14ac:dyDescent="0.3">
      <c r="A26" s="121" t="s">
        <v>29</v>
      </c>
      <c r="B26" s="233">
        <v>347262474</v>
      </c>
      <c r="C26" s="234"/>
      <c r="D26" s="234"/>
      <c r="E26" s="234"/>
      <c r="F26" s="234"/>
      <c r="G26" s="234"/>
      <c r="H26" s="235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33" t="s">
        <v>199</v>
      </c>
      <c r="C27" s="234"/>
      <c r="D27" s="234"/>
      <c r="E27" s="234"/>
      <c r="F27" s="234"/>
      <c r="G27" s="234"/>
      <c r="H27" s="235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44" t="s">
        <v>369</v>
      </c>
      <c r="B29" s="244"/>
      <c r="C29" s="244"/>
      <c r="D29" s="244"/>
      <c r="E29" s="244"/>
      <c r="F29" s="244"/>
      <c r="G29" s="244"/>
      <c r="H29" s="244"/>
      <c r="I29" s="244"/>
      <c r="J29" s="244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3" t="s">
        <v>31</v>
      </c>
      <c r="K30" s="77"/>
    </row>
    <row r="31" spans="1:12" s="133" customFormat="1" ht="37.5" customHeight="1" thickBot="1" x14ac:dyDescent="0.3">
      <c r="A31" s="245" t="s">
        <v>32</v>
      </c>
      <c r="B31" s="247" t="s">
        <v>107</v>
      </c>
      <c r="C31" s="225" t="s">
        <v>33</v>
      </c>
      <c r="D31" s="225" t="s">
        <v>365</v>
      </c>
      <c r="E31" s="225" t="s">
        <v>366</v>
      </c>
      <c r="F31" s="225" t="s">
        <v>367</v>
      </c>
      <c r="G31" s="236" t="s">
        <v>34</v>
      </c>
      <c r="H31" s="237"/>
      <c r="I31" s="237"/>
      <c r="J31" s="238"/>
      <c r="K31" s="225" t="s">
        <v>35</v>
      </c>
    </row>
    <row r="32" spans="1:12" s="133" customFormat="1" ht="86.25" customHeight="1" thickBot="1" x14ac:dyDescent="0.3">
      <c r="A32" s="246"/>
      <c r="B32" s="248"/>
      <c r="C32" s="226"/>
      <c r="D32" s="226"/>
      <c r="E32" s="226"/>
      <c r="F32" s="226"/>
      <c r="G32" s="135" t="s">
        <v>36</v>
      </c>
      <c r="H32" s="136" t="s">
        <v>37</v>
      </c>
      <c r="I32" s="137" t="s">
        <v>38</v>
      </c>
      <c r="J32" s="136" t="s">
        <v>39</v>
      </c>
      <c r="K32" s="226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184447.30000000002</v>
      </c>
      <c r="E35" s="151">
        <f t="shared" si="0"/>
        <v>154027.40000000002</v>
      </c>
      <c r="F35" s="151">
        <f t="shared" si="0"/>
        <v>178910.30000000002</v>
      </c>
      <c r="G35" s="151">
        <f t="shared" si="0"/>
        <v>49129.1</v>
      </c>
      <c r="H35" s="151">
        <f>H36+H39+H40+H44+H45+H56</f>
        <v>50183.200000000004</v>
      </c>
      <c r="I35" s="151">
        <f t="shared" si="0"/>
        <v>39690.299999999996</v>
      </c>
      <c r="J35" s="151">
        <f t="shared" si="0"/>
        <v>39907.699999999997</v>
      </c>
      <c r="K35" s="151"/>
      <c r="M35" s="102"/>
    </row>
    <row r="36" spans="1:16" s="10" customFormat="1" ht="21" customHeight="1" x14ac:dyDescent="0.25">
      <c r="A36" s="35" t="s">
        <v>219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242</v>
      </c>
      <c r="B37" s="34">
        <f t="shared" si="1"/>
        <v>4</v>
      </c>
      <c r="C37" s="34" t="s">
        <v>215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217</v>
      </c>
      <c r="B38" s="34">
        <f t="shared" si="1"/>
        <v>5</v>
      </c>
      <c r="C38" s="34" t="s">
        <v>216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148031.40000000002</v>
      </c>
      <c r="G39" s="63">
        <v>39153.4</v>
      </c>
      <c r="H39" s="63">
        <v>38150.800000000003</v>
      </c>
      <c r="I39" s="63">
        <v>35364.199999999997</v>
      </c>
      <c r="J39" s="63">
        <v>35363</v>
      </c>
      <c r="K39" s="63"/>
      <c r="M39" s="30">
        <v>123093.6</v>
      </c>
    </row>
    <row r="40" spans="1:16" s="10" customFormat="1" ht="21" customHeight="1" x14ac:dyDescent="0.25">
      <c r="A40" s="35" t="s">
        <v>120</v>
      </c>
      <c r="B40" s="34">
        <f t="shared" si="1"/>
        <v>7</v>
      </c>
      <c r="C40" s="33">
        <v>1040</v>
      </c>
      <c r="D40" s="63">
        <v>2761.1</v>
      </c>
      <c r="E40" s="63">
        <v>4564.7</v>
      </c>
      <c r="F40" s="63">
        <f>F41</f>
        <v>6623.7000000000007</v>
      </c>
      <c r="G40" s="63">
        <f>G41</f>
        <v>1798.1</v>
      </c>
      <c r="H40" s="63">
        <v>1426</v>
      </c>
      <c r="I40" s="63">
        <f>I41+I42+I43</f>
        <v>1490.5</v>
      </c>
      <c r="J40" s="63">
        <v>1909.1</v>
      </c>
      <c r="K40" s="63"/>
      <c r="M40" s="30">
        <f>M39-F39</f>
        <v>-24937.800000000017</v>
      </c>
      <c r="P40" s="28"/>
    </row>
    <row r="41" spans="1:16" s="47" customFormat="1" ht="21" customHeight="1" x14ac:dyDescent="0.25">
      <c r="A41" s="44" t="s">
        <v>121</v>
      </c>
      <c r="B41" s="34">
        <f t="shared" si="1"/>
        <v>8</v>
      </c>
      <c r="C41" s="34" t="s">
        <v>122</v>
      </c>
      <c r="D41" s="62">
        <v>2761.1</v>
      </c>
      <c r="E41" s="62">
        <v>4564.7</v>
      </c>
      <c r="F41" s="66">
        <f>G41+H41+I41+J41</f>
        <v>6623.7000000000007</v>
      </c>
      <c r="G41" s="62">
        <v>1798.1</v>
      </c>
      <c r="H41" s="62">
        <v>1626</v>
      </c>
      <c r="I41" s="62">
        <v>1490.5</v>
      </c>
      <c r="J41" s="62">
        <v>1709.1</v>
      </c>
      <c r="K41" s="62"/>
    </row>
    <row r="42" spans="1:16" s="47" customFormat="1" ht="21" customHeight="1" x14ac:dyDescent="0.25">
      <c r="A42" s="44" t="s">
        <v>123</v>
      </c>
      <c r="B42" s="34">
        <f t="shared" si="1"/>
        <v>9</v>
      </c>
      <c r="C42" s="34" t="s">
        <v>124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125</v>
      </c>
      <c r="B43" s="34">
        <f t="shared" si="1"/>
        <v>10</v>
      </c>
      <c r="C43" s="34" t="s">
        <v>126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127</v>
      </c>
      <c r="B44" s="34">
        <f t="shared" si="1"/>
        <v>11</v>
      </c>
      <c r="C44" s="33">
        <v>1050</v>
      </c>
      <c r="D44" s="63">
        <v>12113.7</v>
      </c>
      <c r="E44" s="63">
        <v>7944.7</v>
      </c>
      <c r="F44" s="87">
        <f t="shared" ref="F44:F50" si="2">G44+H44+I44+J44</f>
        <v>7262.2999999999993</v>
      </c>
      <c r="G44" s="63">
        <v>1815.5</v>
      </c>
      <c r="H44" s="63">
        <v>2015.6</v>
      </c>
      <c r="I44" s="63">
        <v>1815.6</v>
      </c>
      <c r="J44" s="63">
        <v>1615.6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 t="shared" si="2"/>
        <v>15992.900000000001</v>
      </c>
      <c r="G45" s="63">
        <f>G49+G50+G53+G54+G55</f>
        <v>5862.1</v>
      </c>
      <c r="H45" s="63">
        <f>H49+H50+H53+H54+H55</f>
        <v>8090.8</v>
      </c>
      <c r="I45" s="63">
        <f>I49+I50+I53+I54+I55</f>
        <v>1020</v>
      </c>
      <c r="J45" s="63">
        <f>J49+J50+J53+J54+J55</f>
        <v>1020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99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128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244</v>
      </c>
      <c r="B48" s="34">
        <f t="shared" si="1"/>
        <v>15</v>
      </c>
      <c r="C48" s="34" t="s">
        <v>129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92</v>
      </c>
      <c r="B49" s="34">
        <f t="shared" si="1"/>
        <v>16</v>
      </c>
      <c r="C49" s="34" t="s">
        <v>130</v>
      </c>
      <c r="D49" s="64">
        <v>3813.7</v>
      </c>
      <c r="E49" s="64">
        <v>5150</v>
      </c>
      <c r="F49" s="153">
        <f t="shared" si="2"/>
        <v>4099.3</v>
      </c>
      <c r="G49" s="64">
        <v>1020</v>
      </c>
      <c r="H49" s="64">
        <v>1039.3</v>
      </c>
      <c r="I49" s="64">
        <v>1020</v>
      </c>
      <c r="J49" s="64">
        <v>1020</v>
      </c>
      <c r="K49" s="64"/>
    </row>
    <row r="50" spans="1:14" s="48" customFormat="1" ht="21" customHeight="1" x14ac:dyDescent="0.25">
      <c r="A50" s="44" t="s">
        <v>382</v>
      </c>
      <c r="B50" s="34">
        <f t="shared" si="1"/>
        <v>17</v>
      </c>
      <c r="C50" s="34" t="s">
        <v>131</v>
      </c>
      <c r="D50" s="64">
        <v>406.6</v>
      </c>
      <c r="E50" s="64">
        <v>251.7</v>
      </c>
      <c r="F50" s="153">
        <f t="shared" si="2"/>
        <v>267.5</v>
      </c>
      <c r="G50" s="64">
        <v>0</v>
      </c>
      <c r="H50" s="64">
        <v>267.5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190</v>
      </c>
      <c r="B51" s="34">
        <f t="shared" si="1"/>
        <v>18</v>
      </c>
      <c r="C51" s="34" t="s">
        <v>251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133</v>
      </c>
      <c r="B52" s="34">
        <f t="shared" si="1"/>
        <v>19</v>
      </c>
      <c r="C52" s="34" t="s">
        <v>132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340</v>
      </c>
      <c r="B53" s="34">
        <f>B57+1</f>
        <v>22</v>
      </c>
      <c r="C53" s="34" t="s">
        <v>345</v>
      </c>
      <c r="D53" s="64">
        <v>1270</v>
      </c>
      <c r="E53" s="64">
        <v>0</v>
      </c>
      <c r="F53" s="153">
        <f>G53+H53+I53+J53</f>
        <v>10046</v>
      </c>
      <c r="G53" s="64">
        <v>4446</v>
      </c>
      <c r="H53" s="64">
        <v>5600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341</v>
      </c>
      <c r="B54" s="34">
        <f>B53+1</f>
        <v>23</v>
      </c>
      <c r="C54" s="34" t="s">
        <v>346</v>
      </c>
      <c r="D54" s="64">
        <v>2175.6999999999998</v>
      </c>
      <c r="E54" s="64">
        <v>0</v>
      </c>
      <c r="F54" s="153">
        <f>G54+H54+I54+J54</f>
        <v>100</v>
      </c>
      <c r="G54" s="64">
        <v>20</v>
      </c>
      <c r="H54" s="64">
        <v>80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342</v>
      </c>
      <c r="B55" s="34">
        <f>B54+1</f>
        <v>24</v>
      </c>
      <c r="C55" s="34" t="s">
        <v>347</v>
      </c>
      <c r="D55" s="64">
        <v>10447.6</v>
      </c>
      <c r="E55" s="64">
        <v>0</v>
      </c>
      <c r="F55" s="153">
        <f>G55+H55+I55+J55</f>
        <v>1480.1</v>
      </c>
      <c r="G55" s="64">
        <v>376.1</v>
      </c>
      <c r="H55" s="64">
        <v>1104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332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3">
        <f>G56+H56+I56+J56</f>
        <v>1000</v>
      </c>
      <c r="G56" s="64">
        <f>G57</f>
        <v>500</v>
      </c>
      <c r="H56" s="64">
        <v>500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343</v>
      </c>
      <c r="B57" s="34">
        <f t="shared" si="1"/>
        <v>21</v>
      </c>
      <c r="C57" s="90" t="s">
        <v>344</v>
      </c>
      <c r="D57" s="64">
        <v>1659.3</v>
      </c>
      <c r="E57" s="64">
        <v>0</v>
      </c>
      <c r="F57" s="153">
        <f>G57+H57+I57+J57</f>
        <v>1000</v>
      </c>
      <c r="G57" s="64">
        <v>500</v>
      </c>
      <c r="H57" s="64">
        <v>500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252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303</v>
      </c>
      <c r="B59" s="34">
        <f t="shared" si="1"/>
        <v>26</v>
      </c>
      <c r="C59" s="91">
        <v>1090</v>
      </c>
      <c r="D59" s="100">
        <v>21.5</v>
      </c>
      <c r="E59" s="100">
        <v>29</v>
      </c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98</v>
      </c>
      <c r="B60" s="34">
        <f t="shared" si="1"/>
        <v>27</v>
      </c>
      <c r="C60" s="156">
        <v>1100</v>
      </c>
      <c r="D60" s="88">
        <f t="shared" ref="D60:J60" si="3">D61+D76+D105+D135+D169</f>
        <v>184457.3</v>
      </c>
      <c r="E60" s="88">
        <f t="shared" si="3"/>
        <v>154027.41</v>
      </c>
      <c r="F60" s="88">
        <f t="shared" si="3"/>
        <v>178910.3</v>
      </c>
      <c r="G60" s="88">
        <f t="shared" si="3"/>
        <v>49129.1</v>
      </c>
      <c r="H60" s="88">
        <f>H61+H76+H105+H135+H169</f>
        <v>50183.200000000004</v>
      </c>
      <c r="I60" s="88">
        <f t="shared" si="3"/>
        <v>39690.300000000003</v>
      </c>
      <c r="J60" s="88">
        <f t="shared" si="3"/>
        <v>39907.699999999997</v>
      </c>
      <c r="K60" s="157"/>
      <c r="M60" s="54"/>
      <c r="N60" s="54"/>
    </row>
    <row r="61" spans="1:14" s="10" customFormat="1" ht="21" customHeight="1" thickBot="1" x14ac:dyDescent="0.3">
      <c r="A61" s="16" t="s">
        <v>134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243</v>
      </c>
      <c r="B62" s="34">
        <f t="shared" si="1"/>
        <v>29</v>
      </c>
      <c r="C62" s="42" t="s">
        <v>100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101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135</v>
      </c>
      <c r="B64" s="34">
        <f t="shared" si="1"/>
        <v>31</v>
      </c>
      <c r="C64" s="42" t="s">
        <v>139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140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141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136</v>
      </c>
      <c r="B67" s="34">
        <f t="shared" si="1"/>
        <v>34</v>
      </c>
      <c r="C67" s="42" t="s">
        <v>142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96</v>
      </c>
      <c r="B68" s="34">
        <f t="shared" si="1"/>
        <v>35</v>
      </c>
      <c r="C68" s="42" t="s">
        <v>143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97</v>
      </c>
      <c r="B69" s="34">
        <f t="shared" si="1"/>
        <v>36</v>
      </c>
      <c r="C69" s="42" t="s">
        <v>144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145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137</v>
      </c>
      <c r="B71" s="34">
        <f t="shared" si="1"/>
        <v>38</v>
      </c>
      <c r="C71" s="42" t="s">
        <v>146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330</v>
      </c>
      <c r="B72" s="90">
        <f t="shared" si="1"/>
        <v>39</v>
      </c>
      <c r="C72" s="98" t="s">
        <v>218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305</v>
      </c>
      <c r="B73" s="34">
        <f t="shared" si="1"/>
        <v>40</v>
      </c>
      <c r="C73" s="34" t="s">
        <v>304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253</v>
      </c>
      <c r="B74" s="34">
        <f t="shared" si="1"/>
        <v>41</v>
      </c>
      <c r="C74" s="34" t="s">
        <v>236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254</v>
      </c>
      <c r="B75" s="34">
        <f t="shared" si="1"/>
        <v>42</v>
      </c>
      <c r="C75" s="34" t="s">
        <v>237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138</v>
      </c>
      <c r="B76" s="34">
        <f t="shared" si="1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F77+F78+F79+F85+F87+F98+F99+F100+F101+F102+F86</f>
        <v>148031.4</v>
      </c>
      <c r="G76" s="78">
        <f>G77+G78+G79+G85+G87+G98+G99+G100+G101+G102+G86</f>
        <v>39153.4</v>
      </c>
      <c r="H76" s="78">
        <f>H77+H78+H79+H85+H87+H98+H99+H100+H101+H102+H86</f>
        <v>38150.800000000003</v>
      </c>
      <c r="I76" s="78">
        <f>I77+I78+I79+I85+I87+I98+I99+I100+I101+I102+I86</f>
        <v>35364.200000000004</v>
      </c>
      <c r="J76" s="78">
        <f>J77+J78+J79+J85+J87+J98+J99+J100+J101+J102+J86</f>
        <v>35363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214</v>
      </c>
      <c r="D77" s="67">
        <v>93970.6</v>
      </c>
      <c r="E77" s="67">
        <v>89678</v>
      </c>
      <c r="F77" s="67">
        <f>G77+H77+I77+J77</f>
        <v>92879</v>
      </c>
      <c r="G77" s="67">
        <v>22920</v>
      </c>
      <c r="H77" s="67">
        <v>23319</v>
      </c>
      <c r="I77" s="67">
        <v>23320</v>
      </c>
      <c r="J77" s="67">
        <v>23320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255</v>
      </c>
      <c r="D78" s="68">
        <v>18243.2</v>
      </c>
      <c r="E78" s="68">
        <v>17990</v>
      </c>
      <c r="F78" s="68">
        <f>G78+H78+I78+J78</f>
        <v>19734.400000000001</v>
      </c>
      <c r="G78" s="68">
        <v>5042.3999999999996</v>
      </c>
      <c r="H78" s="68">
        <v>4897</v>
      </c>
      <c r="I78" s="68">
        <v>4898</v>
      </c>
      <c r="J78" s="68">
        <v>4897</v>
      </c>
      <c r="K78" s="68"/>
      <c r="M78" s="30"/>
    </row>
    <row r="79" spans="1:16" s="10" customFormat="1" ht="21" customHeight="1" x14ac:dyDescent="0.25">
      <c r="A79" s="36" t="s">
        <v>135</v>
      </c>
      <c r="B79" s="61">
        <f t="shared" si="1"/>
        <v>46</v>
      </c>
      <c r="C79" s="43" t="s">
        <v>256</v>
      </c>
      <c r="D79" s="68">
        <v>1424.8</v>
      </c>
      <c r="E79" s="68">
        <v>1663.41</v>
      </c>
      <c r="F79" s="68">
        <f>F80+F81+F82+F83+F84</f>
        <v>1871.8999999999999</v>
      </c>
      <c r="G79" s="68">
        <f>G80+G81+G82+G83+G84</f>
        <v>624.29999999999995</v>
      </c>
      <c r="H79" s="68">
        <v>415.9</v>
      </c>
      <c r="I79" s="68">
        <v>415.9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108</v>
      </c>
      <c r="B80" s="34">
        <f t="shared" si="1"/>
        <v>47</v>
      </c>
      <c r="C80" s="39" t="s">
        <v>257</v>
      </c>
      <c r="D80" s="68">
        <v>371.2</v>
      </c>
      <c r="E80" s="68">
        <v>280</v>
      </c>
      <c r="F80" s="160">
        <f>G80+H80+I80+J80</f>
        <v>175</v>
      </c>
      <c r="G80" s="160">
        <v>50</v>
      </c>
      <c r="H80" s="160">
        <v>35</v>
      </c>
      <c r="I80" s="160">
        <v>45</v>
      </c>
      <c r="J80" s="160">
        <v>45</v>
      </c>
      <c r="K80" s="68"/>
      <c r="M80" s="30"/>
    </row>
    <row r="81" spans="1:14" s="10" customFormat="1" ht="21.75" customHeight="1" x14ac:dyDescent="0.25">
      <c r="A81" s="38" t="s">
        <v>95</v>
      </c>
      <c r="B81" s="34">
        <f t="shared" si="1"/>
        <v>48</v>
      </c>
      <c r="C81" s="39" t="s">
        <v>258</v>
      </c>
      <c r="D81" s="68">
        <v>250</v>
      </c>
      <c r="E81" s="68">
        <v>220</v>
      </c>
      <c r="F81" s="160">
        <f t="shared" ref="F81:F86" si="5">G81+H81+I81+J81</f>
        <v>230</v>
      </c>
      <c r="G81" s="160">
        <v>75</v>
      </c>
      <c r="H81" s="160">
        <v>45</v>
      </c>
      <c r="I81" s="160">
        <v>55</v>
      </c>
      <c r="J81" s="160">
        <v>55</v>
      </c>
      <c r="K81" s="68"/>
      <c r="M81" s="30"/>
    </row>
    <row r="82" spans="1:14" s="10" customFormat="1" ht="22.5" customHeight="1" x14ac:dyDescent="0.25">
      <c r="A82" s="38" t="s">
        <v>93</v>
      </c>
      <c r="B82" s="34">
        <f t="shared" si="1"/>
        <v>49</v>
      </c>
      <c r="C82" s="39" t="s">
        <v>259</v>
      </c>
      <c r="D82" s="68">
        <v>375</v>
      </c>
      <c r="E82" s="68">
        <v>972.7</v>
      </c>
      <c r="F82" s="160">
        <f>G82+H82+I82+J82</f>
        <v>1076.3</v>
      </c>
      <c r="G82" s="160">
        <v>300</v>
      </c>
      <c r="H82" s="160">
        <v>290</v>
      </c>
      <c r="I82" s="160">
        <v>243.1</v>
      </c>
      <c r="J82" s="160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105</v>
      </c>
      <c r="B83" s="34">
        <f t="shared" si="1"/>
        <v>50</v>
      </c>
      <c r="C83" s="39" t="s">
        <v>260</v>
      </c>
      <c r="D83" s="68">
        <v>263.60000000000002</v>
      </c>
      <c r="E83" s="68">
        <v>245.7</v>
      </c>
      <c r="F83" s="160">
        <f>G83+H83+I83+J83</f>
        <v>257.5</v>
      </c>
      <c r="G83" s="160">
        <v>100</v>
      </c>
      <c r="H83" s="160">
        <v>34.6</v>
      </c>
      <c r="I83" s="160">
        <v>61.4</v>
      </c>
      <c r="J83" s="160">
        <v>61.5</v>
      </c>
      <c r="K83" s="68"/>
      <c r="M83" s="30"/>
    </row>
    <row r="84" spans="1:14" s="10" customFormat="1" ht="24.75" customHeight="1" x14ac:dyDescent="0.25">
      <c r="A84" s="38" t="s">
        <v>106</v>
      </c>
      <c r="B84" s="34">
        <f t="shared" si="1"/>
        <v>51</v>
      </c>
      <c r="C84" s="39" t="s">
        <v>261</v>
      </c>
      <c r="D84" s="68">
        <v>165</v>
      </c>
      <c r="E84" s="68">
        <v>45</v>
      </c>
      <c r="F84" s="160">
        <f t="shared" si="5"/>
        <v>133.1</v>
      </c>
      <c r="G84" s="160">
        <v>99.3</v>
      </c>
      <c r="H84" s="160">
        <v>11.3</v>
      </c>
      <c r="I84" s="160">
        <v>11.2</v>
      </c>
      <c r="J84" s="160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262</v>
      </c>
      <c r="D85" s="68">
        <v>3687.6</v>
      </c>
      <c r="E85" s="68">
        <v>8000</v>
      </c>
      <c r="F85" s="68">
        <f t="shared" si="5"/>
        <v>10065</v>
      </c>
      <c r="G85" s="68">
        <v>2800</v>
      </c>
      <c r="H85" s="68">
        <v>3265</v>
      </c>
      <c r="I85" s="68">
        <v>2000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263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136</v>
      </c>
      <c r="B87" s="34">
        <f t="shared" si="1"/>
        <v>54</v>
      </c>
      <c r="C87" s="37" t="s">
        <v>264</v>
      </c>
      <c r="D87" s="68">
        <v>1247</v>
      </c>
      <c r="E87" s="68">
        <v>2160</v>
      </c>
      <c r="F87" s="68">
        <f>G87+H87+I87+J87</f>
        <v>2380</v>
      </c>
      <c r="G87" s="68">
        <f>G88+G89+G90+G91+G92+G93+G94+G95+G96+G97</f>
        <v>760</v>
      </c>
      <c r="H87" s="68">
        <v>540</v>
      </c>
      <c r="I87" s="68">
        <v>540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306</v>
      </c>
      <c r="B88" s="34">
        <f t="shared" si="1"/>
        <v>55</v>
      </c>
      <c r="C88" s="39" t="s">
        <v>265</v>
      </c>
      <c r="D88" s="68">
        <v>7</v>
      </c>
      <c r="E88" s="160">
        <v>0</v>
      </c>
      <c r="F88" s="160">
        <f t="shared" ref="F88:F93" si="6">G88+H88+I88+J88</f>
        <v>100</v>
      </c>
      <c r="G88" s="160">
        <v>25</v>
      </c>
      <c r="H88" s="160">
        <v>25</v>
      </c>
      <c r="I88" s="160">
        <v>25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266</v>
      </c>
      <c r="B89" s="34">
        <f t="shared" si="1"/>
        <v>56</v>
      </c>
      <c r="C89" s="39" t="s">
        <v>267</v>
      </c>
      <c r="D89" s="68">
        <v>36.1</v>
      </c>
      <c r="E89" s="160">
        <v>0</v>
      </c>
      <c r="F89" s="160">
        <f t="shared" si="6"/>
        <v>260</v>
      </c>
      <c r="G89" s="160">
        <v>50</v>
      </c>
      <c r="H89" s="160">
        <v>100</v>
      </c>
      <c r="I89" s="160">
        <v>60</v>
      </c>
      <c r="J89" s="160">
        <v>50</v>
      </c>
      <c r="K89" s="68"/>
      <c r="M89" s="130"/>
      <c r="N89" s="30">
        <f>F88+F89+F90+F91+F92+F93+F94+F95+F96+F97</f>
        <v>2380</v>
      </c>
    </row>
    <row r="90" spans="1:14" s="10" customFormat="1" ht="22.15" customHeight="1" x14ac:dyDescent="0.25">
      <c r="A90" s="40" t="s">
        <v>307</v>
      </c>
      <c r="B90" s="34">
        <f t="shared" si="1"/>
        <v>57</v>
      </c>
      <c r="C90" s="39" t="s">
        <v>268</v>
      </c>
      <c r="D90" s="68">
        <v>150</v>
      </c>
      <c r="E90" s="160">
        <v>80</v>
      </c>
      <c r="F90" s="160">
        <f t="shared" si="6"/>
        <v>410</v>
      </c>
      <c r="G90" s="160">
        <v>50</v>
      </c>
      <c r="H90" s="160">
        <v>100</v>
      </c>
      <c r="I90" s="160">
        <v>150</v>
      </c>
      <c r="J90" s="160">
        <v>110</v>
      </c>
      <c r="K90" s="68"/>
      <c r="M90" s="130"/>
    </row>
    <row r="91" spans="1:14" s="10" customFormat="1" ht="18" customHeight="1" x14ac:dyDescent="0.25">
      <c r="A91" s="40" t="s">
        <v>339</v>
      </c>
      <c r="B91" s="34">
        <f t="shared" si="1"/>
        <v>58</v>
      </c>
      <c r="C91" s="39" t="s">
        <v>269</v>
      </c>
      <c r="D91" s="68">
        <v>522.70000000000005</v>
      </c>
      <c r="E91" s="160">
        <v>0</v>
      </c>
      <c r="F91" s="160">
        <f t="shared" si="6"/>
        <v>500</v>
      </c>
      <c r="G91" s="160">
        <v>150</v>
      </c>
      <c r="H91" s="160">
        <v>150</v>
      </c>
      <c r="I91" s="160">
        <v>100</v>
      </c>
      <c r="J91" s="160">
        <v>100</v>
      </c>
      <c r="K91" s="68"/>
      <c r="M91" s="130"/>
      <c r="N91" s="30">
        <f>H88+H89+H90+H91+H92+H93+H94+H95+H96+H97</f>
        <v>540</v>
      </c>
    </row>
    <row r="92" spans="1:14" s="10" customFormat="1" ht="22.9" customHeight="1" x14ac:dyDescent="0.25">
      <c r="A92" s="40" t="s">
        <v>270</v>
      </c>
      <c r="B92" s="34">
        <f t="shared" si="1"/>
        <v>59</v>
      </c>
      <c r="C92" s="39" t="s">
        <v>271</v>
      </c>
      <c r="D92" s="68">
        <v>0</v>
      </c>
      <c r="E92" s="160">
        <v>11</v>
      </c>
      <c r="F92" s="160">
        <f t="shared" si="6"/>
        <v>27.5</v>
      </c>
      <c r="G92" s="160">
        <v>5</v>
      </c>
      <c r="H92" s="160">
        <v>5</v>
      </c>
      <c r="I92" s="160">
        <v>7.7</v>
      </c>
      <c r="J92" s="160">
        <v>9.8000000000000007</v>
      </c>
      <c r="K92" s="68"/>
      <c r="M92" s="130"/>
      <c r="N92" s="30">
        <f>I88+I89+I90+I91+I92+I93+I94+I95+I96+I97</f>
        <v>540</v>
      </c>
    </row>
    <row r="93" spans="1:14" s="10" customFormat="1" ht="35.25" customHeight="1" x14ac:dyDescent="0.25">
      <c r="A93" s="40" t="s">
        <v>380</v>
      </c>
      <c r="B93" s="34">
        <f t="shared" si="1"/>
        <v>60</v>
      </c>
      <c r="C93" s="39" t="s">
        <v>272</v>
      </c>
      <c r="D93" s="68">
        <v>367.2</v>
      </c>
      <c r="E93" s="160">
        <v>400</v>
      </c>
      <c r="F93" s="160">
        <f t="shared" si="6"/>
        <v>115</v>
      </c>
      <c r="G93" s="160">
        <v>100</v>
      </c>
      <c r="H93" s="160">
        <v>5</v>
      </c>
      <c r="I93" s="160">
        <v>5</v>
      </c>
      <c r="J93" s="160">
        <v>5</v>
      </c>
      <c r="K93" s="68"/>
      <c r="M93" s="130"/>
      <c r="N93" s="30">
        <f>J88+J89+J90+J91+J92+J93+J94+J95+J96+J97</f>
        <v>540</v>
      </c>
    </row>
    <row r="94" spans="1:14" s="10" customFormat="1" ht="18" customHeight="1" x14ac:dyDescent="0.25">
      <c r="A94" s="40" t="s">
        <v>273</v>
      </c>
      <c r="B94" s="34">
        <f t="shared" si="1"/>
        <v>61</v>
      </c>
      <c r="C94" s="39" t="s">
        <v>274</v>
      </c>
      <c r="D94" s="68">
        <v>64</v>
      </c>
      <c r="E94" s="160">
        <v>60</v>
      </c>
      <c r="F94" s="160">
        <f t="shared" ref="E94:F99" si="7">G94+H94+I94+J94</f>
        <v>100</v>
      </c>
      <c r="G94" s="160">
        <v>30</v>
      </c>
      <c r="H94" s="160">
        <v>15</v>
      </c>
      <c r="I94" s="160">
        <v>15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381</v>
      </c>
      <c r="B95" s="34">
        <f t="shared" si="1"/>
        <v>62</v>
      </c>
      <c r="C95" s="39" t="s">
        <v>337</v>
      </c>
      <c r="D95" s="68">
        <v>0</v>
      </c>
      <c r="E95" s="160">
        <f t="shared" si="7"/>
        <v>0</v>
      </c>
      <c r="F95" s="160">
        <f t="shared" si="7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308</v>
      </c>
      <c r="B96" s="34">
        <f t="shared" si="1"/>
        <v>63</v>
      </c>
      <c r="C96" s="39" t="s">
        <v>275</v>
      </c>
      <c r="D96" s="99">
        <v>6.9</v>
      </c>
      <c r="E96" s="160">
        <v>600</v>
      </c>
      <c r="F96" s="160">
        <f t="shared" si="7"/>
        <v>150</v>
      </c>
      <c r="G96" s="99">
        <v>150</v>
      </c>
      <c r="H96" s="99">
        <v>0</v>
      </c>
      <c r="I96" s="99">
        <v>0</v>
      </c>
      <c r="J96" s="99">
        <v>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106</v>
      </c>
      <c r="B97" s="34">
        <f t="shared" si="1"/>
        <v>64</v>
      </c>
      <c r="C97" s="39" t="s">
        <v>276</v>
      </c>
      <c r="D97" s="68">
        <v>93.1</v>
      </c>
      <c r="E97" s="160">
        <v>1009</v>
      </c>
      <c r="F97" s="160">
        <f t="shared" si="7"/>
        <v>717.5</v>
      </c>
      <c r="G97" s="160">
        <v>200</v>
      </c>
      <c r="H97" s="160">
        <v>140</v>
      </c>
      <c r="I97" s="160">
        <v>177.3</v>
      </c>
      <c r="J97" s="160">
        <v>200.2</v>
      </c>
      <c r="K97" s="68"/>
      <c r="M97" s="30"/>
    </row>
    <row r="98" spans="1:17" s="10" customFormat="1" ht="21" customHeight="1" x14ac:dyDescent="0.25">
      <c r="A98" s="36" t="s">
        <v>96</v>
      </c>
      <c r="B98" s="34">
        <f t="shared" si="1"/>
        <v>65</v>
      </c>
      <c r="C98" s="37" t="s">
        <v>277</v>
      </c>
      <c r="D98" s="68">
        <v>19.2</v>
      </c>
      <c r="E98" s="68">
        <v>27.3</v>
      </c>
      <c r="F98" s="68">
        <f>G98+H98+I98+J98</f>
        <v>100</v>
      </c>
      <c r="G98" s="68">
        <v>10</v>
      </c>
      <c r="H98" s="68">
        <v>50</v>
      </c>
      <c r="I98" s="68">
        <v>20</v>
      </c>
      <c r="J98" s="68">
        <v>20</v>
      </c>
      <c r="K98" s="68"/>
      <c r="M98" s="30"/>
    </row>
    <row r="99" spans="1:17" s="10" customFormat="1" ht="21" customHeight="1" x14ac:dyDescent="0.25">
      <c r="A99" s="36" t="s">
        <v>97</v>
      </c>
      <c r="B99" s="34">
        <f t="shared" si="1"/>
        <v>66</v>
      </c>
      <c r="C99" s="37" t="s">
        <v>278</v>
      </c>
      <c r="D99" s="68">
        <v>123.5</v>
      </c>
      <c r="E99" s="68">
        <v>199.3</v>
      </c>
      <c r="F99" s="68">
        <f t="shared" si="7"/>
        <v>330.1</v>
      </c>
      <c r="G99" s="68">
        <v>78.5</v>
      </c>
      <c r="H99" s="68">
        <v>89.6</v>
      </c>
      <c r="I99" s="68">
        <v>81</v>
      </c>
      <c r="J99" s="68">
        <v>81</v>
      </c>
      <c r="K99" s="68"/>
      <c r="M99" s="30"/>
      <c r="N99" s="28"/>
    </row>
    <row r="100" spans="1:17" s="10" customFormat="1" ht="21" customHeight="1" x14ac:dyDescent="0.25">
      <c r="A100" s="36" t="s">
        <v>302</v>
      </c>
      <c r="B100" s="34">
        <f t="shared" ref="B100:B163" si="8">B99+1</f>
        <v>67</v>
      </c>
      <c r="C100" s="37" t="s">
        <v>279</v>
      </c>
      <c r="D100" s="68">
        <v>19.5</v>
      </c>
      <c r="E100" s="68">
        <v>5</v>
      </c>
      <c r="F100" s="68">
        <f>G100+H100+I100+J100</f>
        <v>100</v>
      </c>
      <c r="G100" s="68">
        <v>40</v>
      </c>
      <c r="H100" s="68">
        <v>20</v>
      </c>
      <c r="I100" s="68">
        <v>20</v>
      </c>
      <c r="J100" s="68">
        <v>20</v>
      </c>
      <c r="K100" s="68"/>
    </row>
    <row r="101" spans="1:17" s="10" customFormat="1" ht="21" customHeight="1" x14ac:dyDescent="0.25">
      <c r="A101" s="36" t="s">
        <v>137</v>
      </c>
      <c r="B101" s="34">
        <f t="shared" si="8"/>
        <v>68</v>
      </c>
      <c r="C101" s="37" t="s">
        <v>280</v>
      </c>
      <c r="D101" s="68">
        <v>0</v>
      </c>
      <c r="E101" s="68">
        <v>0</v>
      </c>
      <c r="F101" s="68">
        <f>G101+H101+I101+J101</f>
        <v>185</v>
      </c>
      <c r="G101" s="68">
        <v>0</v>
      </c>
      <c r="H101" s="68">
        <v>185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235</v>
      </c>
      <c r="B102" s="34">
        <f t="shared" si="8"/>
        <v>69</v>
      </c>
      <c r="C102" s="37" t="s">
        <v>281</v>
      </c>
      <c r="D102" s="68">
        <f>D103+D104</f>
        <v>31081.699999999997</v>
      </c>
      <c r="E102" s="68">
        <v>16277</v>
      </c>
      <c r="F102" s="68">
        <f>F103+F104</f>
        <v>20386</v>
      </c>
      <c r="G102" s="68">
        <f>G103+G104</f>
        <v>6878.2</v>
      </c>
      <c r="H102" s="68">
        <f>H103+H104</f>
        <v>5369.3</v>
      </c>
      <c r="I102" s="68">
        <f>I103+I104</f>
        <v>4069.3</v>
      </c>
      <c r="J102" s="68">
        <f>J103+J104</f>
        <v>4069.2</v>
      </c>
      <c r="K102" s="69"/>
      <c r="M102" s="130" t="s">
        <v>364</v>
      </c>
      <c r="N102" s="30"/>
      <c r="O102" s="30"/>
      <c r="Q102" s="31"/>
    </row>
    <row r="103" spans="1:17" s="10" customFormat="1" ht="37.5" customHeight="1" x14ac:dyDescent="0.25">
      <c r="A103" s="38" t="s">
        <v>338</v>
      </c>
      <c r="B103" s="34">
        <f t="shared" si="8"/>
        <v>70</v>
      </c>
      <c r="C103" s="37" t="s">
        <v>348</v>
      </c>
      <c r="D103" s="68">
        <v>26180.3</v>
      </c>
      <c r="E103" s="119">
        <v>13177</v>
      </c>
      <c r="F103" s="68">
        <f t="shared" ref="F103:F108" si="9">G103+H103+I103+J103</f>
        <v>16486</v>
      </c>
      <c r="G103" s="68">
        <v>5603.2</v>
      </c>
      <c r="H103" s="68">
        <v>4294.3</v>
      </c>
      <c r="I103" s="68">
        <v>3294.3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363</v>
      </c>
      <c r="B104" s="34">
        <f t="shared" si="8"/>
        <v>71</v>
      </c>
      <c r="C104" s="37" t="s">
        <v>349</v>
      </c>
      <c r="D104" s="68">
        <v>4901.3999999999996</v>
      </c>
      <c r="E104" s="103">
        <v>3100</v>
      </c>
      <c r="F104" s="68">
        <f t="shared" si="9"/>
        <v>3900</v>
      </c>
      <c r="G104" s="68">
        <v>1275</v>
      </c>
      <c r="H104" s="68">
        <v>1075</v>
      </c>
      <c r="I104" s="68">
        <v>775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210</v>
      </c>
      <c r="B105" s="34">
        <f t="shared" si="8"/>
        <v>72</v>
      </c>
      <c r="C105" s="134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4366.8</v>
      </c>
      <c r="G105" s="105">
        <f>G106+G107+G108+G109+G111+G116+G117+G123+G124+G125+G126+G129</f>
        <v>1020</v>
      </c>
      <c r="H105" s="105">
        <f>H106+H107+H108+H109+H111+H116+H117+H123+H124+H125+H126+H129</f>
        <v>1306.8</v>
      </c>
      <c r="I105" s="105">
        <f>I106+I107+I108+I109+I111+I116+I117+I123+I124+I125+I126+I129</f>
        <v>1020</v>
      </c>
      <c r="J105" s="105">
        <f>J106+J107+J108+J109+J111+J116+J117+J123+J124+J125+J126+J129</f>
        <v>1020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8"/>
        <v>73</v>
      </c>
      <c r="C106" s="37" t="s">
        <v>220</v>
      </c>
      <c r="D106" s="68">
        <v>102.9</v>
      </c>
      <c r="E106" s="68">
        <v>150</v>
      </c>
      <c r="F106" s="68">
        <f t="shared" si="9"/>
        <v>110</v>
      </c>
      <c r="G106" s="68">
        <v>22</v>
      </c>
      <c r="H106" s="68">
        <v>8</v>
      </c>
      <c r="I106" s="68">
        <v>40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8"/>
        <v>74</v>
      </c>
      <c r="C107" s="37" t="s">
        <v>221</v>
      </c>
      <c r="D107" s="68">
        <v>76</v>
      </c>
      <c r="E107" s="68">
        <v>90</v>
      </c>
      <c r="F107" s="68">
        <f t="shared" si="9"/>
        <v>80</v>
      </c>
      <c r="G107" s="68">
        <v>20</v>
      </c>
      <c r="H107" s="68">
        <v>20</v>
      </c>
      <c r="I107" s="68">
        <v>20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135</v>
      </c>
      <c r="B108" s="34">
        <f t="shared" si="8"/>
        <v>75</v>
      </c>
      <c r="C108" s="37" t="s">
        <v>222</v>
      </c>
      <c r="D108" s="68">
        <v>1091.8</v>
      </c>
      <c r="E108" s="68">
        <v>1700</v>
      </c>
      <c r="F108" s="68">
        <f t="shared" si="9"/>
        <v>1100</v>
      </c>
      <c r="G108" s="68">
        <v>200</v>
      </c>
      <c r="H108" s="68">
        <v>300</v>
      </c>
      <c r="I108" s="68">
        <v>300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200</v>
      </c>
      <c r="B109" s="34">
        <f t="shared" si="8"/>
        <v>76</v>
      </c>
      <c r="C109" s="37" t="s">
        <v>223</v>
      </c>
      <c r="D109" s="68">
        <v>800.8</v>
      </c>
      <c r="E109" s="68">
        <v>250</v>
      </c>
      <c r="F109" s="68">
        <f>G109+H109+I109+J109</f>
        <v>165</v>
      </c>
      <c r="G109" s="68">
        <v>100</v>
      </c>
      <c r="H109" s="68">
        <v>15</v>
      </c>
      <c r="I109" s="68">
        <v>25</v>
      </c>
      <c r="J109" s="68">
        <v>25</v>
      </c>
      <c r="K109" s="68"/>
    </row>
    <row r="110" spans="1:17" s="10" customFormat="1" ht="21" customHeight="1" x14ac:dyDescent="0.25">
      <c r="A110" s="36" t="s">
        <v>45</v>
      </c>
      <c r="B110" s="34">
        <f t="shared" si="8"/>
        <v>77</v>
      </c>
      <c r="C110" s="37" t="s">
        <v>224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136</v>
      </c>
      <c r="B111" s="34">
        <f t="shared" si="8"/>
        <v>78</v>
      </c>
      <c r="C111" s="37" t="s">
        <v>282</v>
      </c>
      <c r="D111" s="68">
        <v>838.1</v>
      </c>
      <c r="E111" s="68">
        <v>1442</v>
      </c>
      <c r="F111" s="68">
        <f>G111+H111+I111+J111</f>
        <v>1552.3</v>
      </c>
      <c r="G111" s="68">
        <f>G112+G113+G114+G115</f>
        <v>350</v>
      </c>
      <c r="H111" s="68">
        <v>552.29999999999995</v>
      </c>
      <c r="I111" s="68">
        <v>325</v>
      </c>
      <c r="J111" s="68">
        <v>325</v>
      </c>
      <c r="K111" s="68"/>
    </row>
    <row r="112" spans="1:17" s="45" customFormat="1" ht="21" customHeight="1" x14ac:dyDescent="0.25">
      <c r="A112" s="44" t="s">
        <v>211</v>
      </c>
      <c r="B112" s="34">
        <f t="shared" si="8"/>
        <v>79</v>
      </c>
      <c r="C112" s="34" t="s">
        <v>225</v>
      </c>
      <c r="D112" s="62">
        <v>156.6</v>
      </c>
      <c r="E112" s="64">
        <v>240.7</v>
      </c>
      <c r="F112" s="62">
        <f t="shared" ref="F112:F122" si="10">G112+H112+I112+J112</f>
        <v>270</v>
      </c>
      <c r="G112" s="62">
        <v>90</v>
      </c>
      <c r="H112" s="62">
        <v>60</v>
      </c>
      <c r="I112" s="62">
        <v>60</v>
      </c>
      <c r="J112" s="62">
        <v>60</v>
      </c>
      <c r="K112" s="64"/>
      <c r="M112" s="126"/>
    </row>
    <row r="113" spans="1:13" s="45" customFormat="1" ht="21" customHeight="1" x14ac:dyDescent="0.25">
      <c r="A113" s="44" t="s">
        <v>204</v>
      </c>
      <c r="B113" s="34">
        <f t="shared" si="8"/>
        <v>80</v>
      </c>
      <c r="C113" s="34" t="s">
        <v>226</v>
      </c>
      <c r="D113" s="62">
        <v>114.6</v>
      </c>
      <c r="E113" s="64">
        <v>180</v>
      </c>
      <c r="F113" s="62">
        <f t="shared" si="10"/>
        <v>260</v>
      </c>
      <c r="G113" s="62">
        <v>95</v>
      </c>
      <c r="H113" s="62">
        <v>25</v>
      </c>
      <c r="I113" s="62">
        <v>70</v>
      </c>
      <c r="J113" s="62">
        <v>70</v>
      </c>
      <c r="K113" s="64"/>
      <c r="M113" s="126">
        <f>G115+G114+G113+G112</f>
        <v>350</v>
      </c>
    </row>
    <row r="114" spans="1:13" s="45" customFormat="1" ht="19.5" customHeight="1" x14ac:dyDescent="0.25">
      <c r="A114" s="44" t="s">
        <v>379</v>
      </c>
      <c r="B114" s="34">
        <f t="shared" si="8"/>
        <v>81</v>
      </c>
      <c r="C114" s="34" t="s">
        <v>227</v>
      </c>
      <c r="D114" s="62">
        <v>174.2</v>
      </c>
      <c r="E114" s="64">
        <v>160</v>
      </c>
      <c r="F114" s="62">
        <f t="shared" si="10"/>
        <v>370</v>
      </c>
      <c r="G114" s="62">
        <v>50</v>
      </c>
      <c r="H114" s="62">
        <v>170</v>
      </c>
      <c r="I114" s="62">
        <v>75</v>
      </c>
      <c r="J114" s="62">
        <v>75</v>
      </c>
      <c r="K114" s="64"/>
      <c r="M114" s="126">
        <f>H112+H113+H114+H115</f>
        <v>552.29999999999995</v>
      </c>
    </row>
    <row r="115" spans="1:13" s="45" customFormat="1" ht="21" customHeight="1" x14ac:dyDescent="0.25">
      <c r="A115" s="44" t="s">
        <v>106</v>
      </c>
      <c r="B115" s="34">
        <f t="shared" si="8"/>
        <v>82</v>
      </c>
      <c r="C115" s="34" t="s">
        <v>228</v>
      </c>
      <c r="D115" s="62">
        <v>392.7</v>
      </c>
      <c r="E115" s="64">
        <v>861.3</v>
      </c>
      <c r="F115" s="62">
        <f t="shared" si="10"/>
        <v>652.29999999999995</v>
      </c>
      <c r="G115" s="62">
        <v>115</v>
      </c>
      <c r="H115" s="62">
        <v>297.3</v>
      </c>
      <c r="I115" s="62">
        <v>120</v>
      </c>
      <c r="J115" s="62">
        <v>120</v>
      </c>
      <c r="K115" s="64"/>
      <c r="M115" s="126">
        <f>I112+I113+I114+I115</f>
        <v>325</v>
      </c>
    </row>
    <row r="116" spans="1:13" s="10" customFormat="1" ht="21" customHeight="1" x14ac:dyDescent="0.25">
      <c r="A116" s="36" t="s">
        <v>96</v>
      </c>
      <c r="B116" s="34">
        <f t="shared" si="8"/>
        <v>83</v>
      </c>
      <c r="C116" s="37" t="s">
        <v>229</v>
      </c>
      <c r="D116" s="68">
        <v>28.8</v>
      </c>
      <c r="E116" s="68">
        <v>16</v>
      </c>
      <c r="F116" s="68">
        <f t="shared" si="10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8"/>
        <v>84</v>
      </c>
      <c r="C117" s="37" t="s">
        <v>230</v>
      </c>
      <c r="D117" s="106">
        <v>2.8</v>
      </c>
      <c r="E117" s="68">
        <v>37</v>
      </c>
      <c r="F117" s="106">
        <f t="shared" si="10"/>
        <v>39</v>
      </c>
      <c r="G117" s="106">
        <f>G118+G119+G120+G121+G122</f>
        <v>0</v>
      </c>
      <c r="H117" s="106">
        <f>H118+H119+H120+H121+H122</f>
        <v>25</v>
      </c>
      <c r="I117" s="106">
        <f>I118+I119+I120+I121+I122</f>
        <v>7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109</v>
      </c>
      <c r="B118" s="34">
        <f t="shared" si="8"/>
        <v>85</v>
      </c>
      <c r="C118" s="34" t="s">
        <v>313</v>
      </c>
      <c r="D118" s="62">
        <v>0</v>
      </c>
      <c r="E118" s="62">
        <v>0</v>
      </c>
      <c r="F118" s="66">
        <f t="shared" si="10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110</v>
      </c>
      <c r="B119" s="34">
        <f t="shared" si="8"/>
        <v>86</v>
      </c>
      <c r="C119" s="34" t="s">
        <v>314</v>
      </c>
      <c r="D119" s="62">
        <v>1.9</v>
      </c>
      <c r="E119" s="62">
        <v>23</v>
      </c>
      <c r="F119" s="66">
        <f t="shared" si="10"/>
        <v>5</v>
      </c>
      <c r="G119" s="62">
        <v>0</v>
      </c>
      <c r="H119" s="62">
        <v>0</v>
      </c>
      <c r="I119" s="62">
        <v>2.5</v>
      </c>
      <c r="J119" s="62">
        <v>2.5</v>
      </c>
      <c r="K119" s="62"/>
    </row>
    <row r="120" spans="1:13" s="47" customFormat="1" ht="21" customHeight="1" x14ac:dyDescent="0.25">
      <c r="A120" s="44" t="s">
        <v>111</v>
      </c>
      <c r="B120" s="34">
        <f t="shared" si="8"/>
        <v>87</v>
      </c>
      <c r="C120" s="34" t="s">
        <v>315</v>
      </c>
      <c r="D120" s="62">
        <v>0</v>
      </c>
      <c r="E120" s="62">
        <v>12</v>
      </c>
      <c r="F120" s="66">
        <f t="shared" si="10"/>
        <v>7</v>
      </c>
      <c r="G120" s="62">
        <v>0</v>
      </c>
      <c r="H120" s="62">
        <v>0</v>
      </c>
      <c r="I120" s="62">
        <v>3.5</v>
      </c>
      <c r="J120" s="62">
        <v>3.5</v>
      </c>
      <c r="K120" s="62"/>
    </row>
    <row r="121" spans="1:13" s="47" customFormat="1" ht="21" customHeight="1" x14ac:dyDescent="0.25">
      <c r="A121" s="44" t="s">
        <v>112</v>
      </c>
      <c r="B121" s="34">
        <f t="shared" si="8"/>
        <v>88</v>
      </c>
      <c r="C121" s="34" t="s">
        <v>316</v>
      </c>
      <c r="D121" s="62">
        <v>0</v>
      </c>
      <c r="E121" s="62">
        <v>0</v>
      </c>
      <c r="F121" s="66">
        <f t="shared" si="10"/>
        <v>25</v>
      </c>
      <c r="G121" s="62">
        <v>0</v>
      </c>
      <c r="H121" s="62">
        <v>25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147</v>
      </c>
      <c r="B122" s="34">
        <f t="shared" si="8"/>
        <v>89</v>
      </c>
      <c r="C122" s="34" t="s">
        <v>317</v>
      </c>
      <c r="D122" s="62">
        <v>0.9</v>
      </c>
      <c r="E122" s="62">
        <v>2</v>
      </c>
      <c r="F122" s="66">
        <f t="shared" si="10"/>
        <v>2</v>
      </c>
      <c r="G122" s="62">
        <v>0</v>
      </c>
      <c r="H122" s="62">
        <v>0</v>
      </c>
      <c r="I122" s="62">
        <v>1</v>
      </c>
      <c r="J122" s="62">
        <v>1</v>
      </c>
      <c r="K122" s="62"/>
    </row>
    <row r="123" spans="1:13" s="10" customFormat="1" ht="21" customHeight="1" x14ac:dyDescent="0.25">
      <c r="A123" s="36" t="s">
        <v>97</v>
      </c>
      <c r="B123" s="34">
        <f t="shared" si="8"/>
        <v>90</v>
      </c>
      <c r="C123" s="37" t="s">
        <v>231</v>
      </c>
      <c r="D123" s="68">
        <v>21.3</v>
      </c>
      <c r="E123" s="68">
        <v>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212</v>
      </c>
      <c r="B124" s="34">
        <f t="shared" si="8"/>
        <v>91</v>
      </c>
      <c r="C124" s="37" t="s">
        <v>232</v>
      </c>
      <c r="D124" s="68">
        <v>60.6</v>
      </c>
      <c r="E124" s="68">
        <v>40</v>
      </c>
      <c r="F124" s="68">
        <f t="shared" ref="F124:F134" si="11">G124+H124+I124+J124</f>
        <v>42</v>
      </c>
      <c r="G124" s="68">
        <v>9</v>
      </c>
      <c r="H124" s="68">
        <v>15</v>
      </c>
      <c r="I124" s="68">
        <v>9</v>
      </c>
      <c r="J124" s="68">
        <v>9</v>
      </c>
      <c r="K124" s="68"/>
    </row>
    <row r="125" spans="1:13" s="10" customFormat="1" ht="21" customHeight="1" x14ac:dyDescent="0.25">
      <c r="A125" s="36" t="s">
        <v>213</v>
      </c>
      <c r="B125" s="34">
        <f t="shared" si="8"/>
        <v>92</v>
      </c>
      <c r="C125" s="37" t="s">
        <v>233</v>
      </c>
      <c r="D125" s="68">
        <v>397</v>
      </c>
      <c r="E125" s="68">
        <v>625</v>
      </c>
      <c r="F125" s="68">
        <f t="shared" si="11"/>
        <v>500</v>
      </c>
      <c r="G125" s="68">
        <v>150</v>
      </c>
      <c r="H125" s="68">
        <v>100</v>
      </c>
      <c r="I125" s="68">
        <v>125</v>
      </c>
      <c r="J125" s="68">
        <v>125</v>
      </c>
      <c r="K125" s="68"/>
    </row>
    <row r="126" spans="1:13" s="10" customFormat="1" ht="21" customHeight="1" x14ac:dyDescent="0.25">
      <c r="A126" s="36" t="s">
        <v>208</v>
      </c>
      <c r="B126" s="34">
        <f t="shared" si="8"/>
        <v>93</v>
      </c>
      <c r="C126" s="37" t="s">
        <v>245</v>
      </c>
      <c r="D126" s="68">
        <v>383.7</v>
      </c>
      <c r="E126" s="68">
        <v>800</v>
      </c>
      <c r="F126" s="68">
        <f t="shared" si="11"/>
        <v>495</v>
      </c>
      <c r="G126" s="68">
        <f>G127+G128</f>
        <v>165</v>
      </c>
      <c r="H126" s="68">
        <f>H127+H128</f>
        <v>0</v>
      </c>
      <c r="I126" s="68">
        <f>I127+I128</f>
        <v>165</v>
      </c>
      <c r="J126" s="68">
        <f>J127+J128</f>
        <v>165</v>
      </c>
      <c r="K126" s="68"/>
      <c r="M126" s="30"/>
    </row>
    <row r="127" spans="1:13" s="10" customFormat="1" ht="21" customHeight="1" x14ac:dyDescent="0.25">
      <c r="A127" s="38" t="s">
        <v>338</v>
      </c>
      <c r="B127" s="34">
        <f t="shared" si="8"/>
        <v>94</v>
      </c>
      <c r="C127" s="39" t="s">
        <v>318</v>
      </c>
      <c r="D127" s="68">
        <v>383.7</v>
      </c>
      <c r="E127" s="68">
        <v>800</v>
      </c>
      <c r="F127" s="68">
        <f>G127+H127+I127+J127</f>
        <v>450</v>
      </c>
      <c r="G127" s="68">
        <v>150</v>
      </c>
      <c r="H127" s="68">
        <v>0</v>
      </c>
      <c r="I127" s="68">
        <v>150</v>
      </c>
      <c r="J127" s="68">
        <v>150</v>
      </c>
      <c r="K127" s="68"/>
    </row>
    <row r="128" spans="1:13" s="47" customFormat="1" ht="21" customHeight="1" x14ac:dyDescent="0.25">
      <c r="A128" s="38" t="s">
        <v>65</v>
      </c>
      <c r="B128" s="34">
        <f t="shared" si="8"/>
        <v>95</v>
      </c>
      <c r="C128" s="39" t="s">
        <v>319</v>
      </c>
      <c r="D128" s="62">
        <v>0</v>
      </c>
      <c r="E128" s="62">
        <v>0</v>
      </c>
      <c r="F128" s="68">
        <f t="shared" si="11"/>
        <v>45</v>
      </c>
      <c r="G128" s="62">
        <v>15</v>
      </c>
      <c r="H128" s="62">
        <v>0</v>
      </c>
      <c r="I128" s="62">
        <v>15</v>
      </c>
      <c r="J128" s="62">
        <v>15</v>
      </c>
      <c r="K128" s="62"/>
    </row>
    <row r="129" spans="1:15" s="10" customFormat="1" ht="21" customHeight="1" x14ac:dyDescent="0.25">
      <c r="A129" s="35" t="s">
        <v>368</v>
      </c>
      <c r="B129" s="34">
        <f t="shared" si="8"/>
        <v>96</v>
      </c>
      <c r="C129" s="39" t="s">
        <v>334</v>
      </c>
      <c r="D129" s="68">
        <v>409</v>
      </c>
      <c r="E129" s="68">
        <v>368</v>
      </c>
      <c r="F129" s="68">
        <f>G129+H129+I129+J129</f>
        <v>267.5</v>
      </c>
      <c r="G129" s="68">
        <v>0</v>
      </c>
      <c r="H129" s="68">
        <v>267.5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371</v>
      </c>
      <c r="B130" s="34">
        <f t="shared" si="8"/>
        <v>97</v>
      </c>
      <c r="C130" s="39" t="s">
        <v>370</v>
      </c>
      <c r="D130" s="68">
        <f>D131</f>
        <v>7.5</v>
      </c>
      <c r="E130" s="68">
        <v>0</v>
      </c>
      <c r="F130" s="68">
        <f t="shared" si="11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372</v>
      </c>
      <c r="B131" s="61">
        <f t="shared" si="8"/>
        <v>98</v>
      </c>
      <c r="C131" s="39" t="s">
        <v>373</v>
      </c>
      <c r="D131" s="68">
        <v>7.5</v>
      </c>
      <c r="E131" s="68">
        <v>0</v>
      </c>
      <c r="F131" s="68">
        <f t="shared" si="11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376</v>
      </c>
      <c r="B132" s="34">
        <f t="shared" si="8"/>
        <v>99</v>
      </c>
      <c r="C132" s="39" t="s">
        <v>374</v>
      </c>
      <c r="D132" s="68">
        <f>D133+D134</f>
        <v>401.5</v>
      </c>
      <c r="E132" s="68">
        <v>368</v>
      </c>
      <c r="F132" s="68">
        <f t="shared" si="11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378</v>
      </c>
      <c r="B133" s="34">
        <f t="shared" si="8"/>
        <v>100</v>
      </c>
      <c r="C133" s="39" t="s">
        <v>375</v>
      </c>
      <c r="D133" s="160">
        <v>401.5</v>
      </c>
      <c r="E133" s="160">
        <v>368</v>
      </c>
      <c r="F133" s="68">
        <f t="shared" si="11"/>
        <v>267.5</v>
      </c>
      <c r="G133" s="68">
        <v>0</v>
      </c>
      <c r="H133" s="68">
        <v>267.5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253</v>
      </c>
      <c r="B134" s="34">
        <f t="shared" si="8"/>
        <v>101</v>
      </c>
      <c r="C134" s="39" t="s">
        <v>377</v>
      </c>
      <c r="D134" s="160">
        <v>0</v>
      </c>
      <c r="E134" s="160">
        <v>0</v>
      </c>
      <c r="F134" s="68">
        <f t="shared" si="11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320</v>
      </c>
      <c r="B135" s="34">
        <f t="shared" si="8"/>
        <v>102</v>
      </c>
      <c r="C135" s="125">
        <v>1140</v>
      </c>
      <c r="D135" s="63">
        <f t="shared" ref="D135:J135" si="12">D136+D157+D166</f>
        <v>14874.8</v>
      </c>
      <c r="E135" s="63">
        <f t="shared" si="12"/>
        <v>12509.400000000001</v>
      </c>
      <c r="F135" s="63">
        <f>F136+F157+F166</f>
        <v>13886</v>
      </c>
      <c r="G135" s="63">
        <f>G136+G157+G166</f>
        <v>3613.6</v>
      </c>
      <c r="H135" s="63">
        <f>H136+H157+H166</f>
        <v>3441.6</v>
      </c>
      <c r="I135" s="63">
        <f>I136+I157+I166</f>
        <v>3306.1</v>
      </c>
      <c r="J135" s="63">
        <f t="shared" si="12"/>
        <v>3524.7</v>
      </c>
      <c r="K135" s="68"/>
      <c r="M135" s="30"/>
    </row>
    <row r="136" spans="1:15" s="10" customFormat="1" ht="30.6" customHeight="1" x14ac:dyDescent="0.25">
      <c r="A136" s="35" t="s">
        <v>321</v>
      </c>
      <c r="B136" s="34">
        <f t="shared" si="8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7262.3</v>
      </c>
      <c r="G136" s="87">
        <f>G137+G138+G139+G140+G142+G153+G154+G155+G156</f>
        <v>1815.5</v>
      </c>
      <c r="H136" s="87">
        <f>H137+H138+H139+H140+H142+H153+H154+H155+H156</f>
        <v>2015.6</v>
      </c>
      <c r="I136" s="87">
        <f>I137+I138+I139+I140+I142+I153+I154+I155+I156</f>
        <v>1815.6</v>
      </c>
      <c r="J136" s="87">
        <f>J137+J138+J139+J140+J142+J155</f>
        <v>1615.6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8"/>
        <v>104</v>
      </c>
      <c r="C137" s="37" t="s">
        <v>283</v>
      </c>
      <c r="D137" s="68">
        <v>2524.6</v>
      </c>
      <c r="E137" s="106">
        <v>1930.3</v>
      </c>
      <c r="F137" s="68">
        <f>G137+H137+I137+J137</f>
        <v>1936.3000000000002</v>
      </c>
      <c r="G137" s="68">
        <v>484</v>
      </c>
      <c r="H137" s="68">
        <v>484.1</v>
      </c>
      <c r="I137" s="68">
        <v>484.1</v>
      </c>
      <c r="J137" s="68">
        <v>484.1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8"/>
        <v>105</v>
      </c>
      <c r="C138" s="37" t="s">
        <v>284</v>
      </c>
      <c r="D138" s="68">
        <v>508.9</v>
      </c>
      <c r="E138" s="106">
        <v>385.7</v>
      </c>
      <c r="F138" s="68">
        <f>G138+H138+I138+J138</f>
        <v>426</v>
      </c>
      <c r="G138" s="68">
        <v>106.5</v>
      </c>
      <c r="H138" s="68">
        <v>106.5</v>
      </c>
      <c r="I138" s="68">
        <v>106.5</v>
      </c>
      <c r="J138" s="68">
        <v>106.5</v>
      </c>
      <c r="K138" s="68"/>
      <c r="N138" s="30"/>
      <c r="O138" s="30"/>
    </row>
    <row r="139" spans="1:15" s="10" customFormat="1" ht="21" customHeight="1" x14ac:dyDescent="0.25">
      <c r="A139" s="36" t="s">
        <v>135</v>
      </c>
      <c r="B139" s="34">
        <f t="shared" si="8"/>
        <v>106</v>
      </c>
      <c r="C139" s="37" t="s">
        <v>285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200</v>
      </c>
      <c r="B140" s="34">
        <f t="shared" si="8"/>
        <v>107</v>
      </c>
      <c r="C140" s="37" t="s">
        <v>286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8"/>
        <v>108</v>
      </c>
      <c r="C141" s="37" t="s">
        <v>287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136</v>
      </c>
      <c r="B142" s="34">
        <f t="shared" si="8"/>
        <v>109</v>
      </c>
      <c r="C142" s="37" t="s">
        <v>288</v>
      </c>
      <c r="D142" s="106">
        <v>270</v>
      </c>
      <c r="E142" s="106">
        <v>0</v>
      </c>
      <c r="F142" s="106">
        <f>G142+H142+I142+J142</f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201</v>
      </c>
      <c r="B143" s="34">
        <f t="shared" si="8"/>
        <v>110</v>
      </c>
      <c r="C143" s="34" t="s">
        <v>309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234</v>
      </c>
      <c r="B144" s="34">
        <f t="shared" si="8"/>
        <v>111</v>
      </c>
      <c r="C144" s="34" t="s">
        <v>310</v>
      </c>
      <c r="D144" s="62">
        <v>5.9</v>
      </c>
      <c r="E144" s="62">
        <v>0</v>
      </c>
      <c r="F144" s="62">
        <f t="shared" ref="F144:F152" si="13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94</v>
      </c>
      <c r="B145" s="34">
        <f t="shared" si="8"/>
        <v>112</v>
      </c>
      <c r="C145" s="34" t="s">
        <v>311</v>
      </c>
      <c r="D145" s="62">
        <v>0</v>
      </c>
      <c r="E145" s="62">
        <v>0</v>
      </c>
      <c r="F145" s="62">
        <f t="shared" si="13"/>
        <v>0</v>
      </c>
      <c r="G145" s="62">
        <v>0</v>
      </c>
      <c r="H145" s="62">
        <v>0</v>
      </c>
      <c r="I145" s="62">
        <v>0</v>
      </c>
      <c r="J145" s="62">
        <v>0</v>
      </c>
      <c r="K145" s="64"/>
      <c r="M145" s="126"/>
    </row>
    <row r="146" spans="1:17" s="45" customFormat="1" ht="18" customHeight="1" x14ac:dyDescent="0.25">
      <c r="A146" s="44" t="s">
        <v>202</v>
      </c>
      <c r="B146" s="34">
        <f t="shared" si="8"/>
        <v>113</v>
      </c>
      <c r="C146" s="34" t="s">
        <v>312</v>
      </c>
      <c r="D146" s="62">
        <v>11.2</v>
      </c>
      <c r="E146" s="62">
        <v>0</v>
      </c>
      <c r="F146" s="62">
        <f t="shared" si="13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204</v>
      </c>
      <c r="B147" s="34">
        <f t="shared" si="8"/>
        <v>114</v>
      </c>
      <c r="C147" s="34" t="s">
        <v>322</v>
      </c>
      <c r="D147" s="62">
        <v>39.1</v>
      </c>
      <c r="E147" s="62">
        <v>0</v>
      </c>
      <c r="F147" s="62">
        <f t="shared" si="13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203</v>
      </c>
      <c r="B148" s="34">
        <f t="shared" si="8"/>
        <v>115</v>
      </c>
      <c r="C148" s="34" t="s">
        <v>323</v>
      </c>
      <c r="D148" s="62">
        <v>29.3</v>
      </c>
      <c r="E148" s="62">
        <v>0</v>
      </c>
      <c r="F148" s="62">
        <f t="shared" si="13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205</v>
      </c>
      <c r="B149" s="34">
        <f t="shared" si="8"/>
        <v>116</v>
      </c>
      <c r="C149" s="34" t="s">
        <v>324</v>
      </c>
      <c r="D149" s="62">
        <v>55.3</v>
      </c>
      <c r="E149" s="62">
        <v>0</v>
      </c>
      <c r="F149" s="62">
        <f t="shared" si="13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206</v>
      </c>
      <c r="B150" s="34">
        <f t="shared" si="8"/>
        <v>117</v>
      </c>
      <c r="C150" s="34" t="s">
        <v>325</v>
      </c>
      <c r="D150" s="62">
        <v>52.8</v>
      </c>
      <c r="E150" s="62">
        <v>0</v>
      </c>
      <c r="F150" s="62">
        <f t="shared" si="13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207</v>
      </c>
      <c r="B151" s="34">
        <f t="shared" si="8"/>
        <v>118</v>
      </c>
      <c r="C151" s="34" t="s">
        <v>326</v>
      </c>
      <c r="D151" s="62">
        <v>23.6</v>
      </c>
      <c r="E151" s="62">
        <v>0</v>
      </c>
      <c r="F151" s="62">
        <f t="shared" si="13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106</v>
      </c>
      <c r="B152" s="34">
        <f t="shared" si="8"/>
        <v>119</v>
      </c>
      <c r="C152" s="34" t="s">
        <v>327</v>
      </c>
      <c r="D152" s="62">
        <v>46.8</v>
      </c>
      <c r="E152" s="62">
        <v>0</v>
      </c>
      <c r="F152" s="62">
        <f t="shared" si="13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0</v>
      </c>
    </row>
    <row r="153" spans="1:17" s="10" customFormat="1" ht="21" customHeight="1" x14ac:dyDescent="0.25">
      <c r="A153" s="36" t="s">
        <v>96</v>
      </c>
      <c r="B153" s="34">
        <f t="shared" si="8"/>
        <v>120</v>
      </c>
      <c r="C153" s="37" t="s">
        <v>289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97</v>
      </c>
      <c r="B154" s="34">
        <f t="shared" si="8"/>
        <v>121</v>
      </c>
      <c r="C154" s="37" t="s">
        <v>290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209</v>
      </c>
      <c r="B155" s="34">
        <f t="shared" si="8"/>
        <v>122</v>
      </c>
      <c r="C155" s="37" t="s">
        <v>291</v>
      </c>
      <c r="D155" s="106">
        <v>3830</v>
      </c>
      <c r="E155" s="106">
        <v>4778</v>
      </c>
      <c r="F155" s="68">
        <f>G155+H155+I155+J155</f>
        <v>4900</v>
      </c>
      <c r="G155" s="68">
        <v>1225</v>
      </c>
      <c r="H155" s="68">
        <v>1425</v>
      </c>
      <c r="I155" s="68">
        <v>1225</v>
      </c>
      <c r="J155" s="68">
        <v>1025</v>
      </c>
      <c r="K155" s="68"/>
    </row>
    <row r="156" spans="1:17" s="10" customFormat="1" ht="21" customHeight="1" x14ac:dyDescent="0.25">
      <c r="A156" s="36" t="s">
        <v>350</v>
      </c>
      <c r="B156" s="34">
        <f t="shared" si="8"/>
        <v>123</v>
      </c>
      <c r="C156" s="37" t="s">
        <v>292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293</v>
      </c>
      <c r="B157" s="34">
        <f t="shared" si="8"/>
        <v>124</v>
      </c>
      <c r="C157" s="128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4">G157+H157+I157+J157</f>
        <v>6623.7000000000007</v>
      </c>
      <c r="G157" s="107">
        <f>SUM(G158:G162)</f>
        <v>1798.1</v>
      </c>
      <c r="H157" s="107">
        <f>SUM(H158:H162)</f>
        <v>1426</v>
      </c>
      <c r="I157" s="107">
        <f>SUM(I158:I162)</f>
        <v>1490.5</v>
      </c>
      <c r="J157" s="107">
        <f>SUM(J158:J162)</f>
        <v>1909.1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109</v>
      </c>
      <c r="B158" s="34">
        <f t="shared" si="8"/>
        <v>125</v>
      </c>
      <c r="C158" s="34" t="s">
        <v>294</v>
      </c>
      <c r="D158" s="62">
        <v>408.2</v>
      </c>
      <c r="E158" s="62">
        <v>514.1</v>
      </c>
      <c r="F158" s="66">
        <f t="shared" si="14"/>
        <v>500.6</v>
      </c>
      <c r="G158" s="62">
        <v>227.1</v>
      </c>
      <c r="H158" s="62">
        <v>98.2</v>
      </c>
      <c r="I158" s="62">
        <v>0</v>
      </c>
      <c r="J158" s="62">
        <v>175.3</v>
      </c>
      <c r="K158" s="62"/>
      <c r="M158" s="126">
        <f>F158+F159+F160+F161+F162</f>
        <v>6623.7</v>
      </c>
      <c r="N158" s="126"/>
      <c r="O158" s="126"/>
      <c r="Q158" s="129"/>
    </row>
    <row r="159" spans="1:17" s="45" customFormat="1" ht="21" customHeight="1" x14ac:dyDescent="0.25">
      <c r="A159" s="44" t="s">
        <v>110</v>
      </c>
      <c r="B159" s="34">
        <f t="shared" si="8"/>
        <v>126</v>
      </c>
      <c r="C159" s="34" t="s">
        <v>295</v>
      </c>
      <c r="D159" s="62">
        <v>124.7</v>
      </c>
      <c r="E159" s="62">
        <v>202.4</v>
      </c>
      <c r="F159" s="66">
        <f t="shared" si="14"/>
        <v>223.20000000000002</v>
      </c>
      <c r="G159" s="62">
        <v>55.8</v>
      </c>
      <c r="H159" s="62">
        <v>93</v>
      </c>
      <c r="I159" s="62">
        <v>55.8</v>
      </c>
      <c r="J159" s="62">
        <v>18.600000000000001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111</v>
      </c>
      <c r="B160" s="34">
        <f t="shared" si="8"/>
        <v>127</v>
      </c>
      <c r="C160" s="34" t="s">
        <v>296</v>
      </c>
      <c r="D160" s="62">
        <v>2034</v>
      </c>
      <c r="E160" s="62">
        <v>3140.4</v>
      </c>
      <c r="F160" s="66">
        <f t="shared" si="14"/>
        <v>4700.5</v>
      </c>
      <c r="G160" s="62">
        <v>1175.2</v>
      </c>
      <c r="H160" s="62">
        <v>945.1</v>
      </c>
      <c r="I160" s="62">
        <v>1175.0999999999999</v>
      </c>
      <c r="J160" s="62">
        <v>1405.1</v>
      </c>
      <c r="K160" s="62"/>
      <c r="M160" s="126"/>
      <c r="N160" s="126"/>
      <c r="O160" s="126"/>
      <c r="Q160" s="129"/>
    </row>
    <row r="161" spans="1:17" s="45" customFormat="1" ht="21" customHeight="1" x14ac:dyDescent="0.25">
      <c r="A161" s="44" t="s">
        <v>112</v>
      </c>
      <c r="B161" s="34">
        <f t="shared" si="8"/>
        <v>128</v>
      </c>
      <c r="C161" s="34" t="s">
        <v>297</v>
      </c>
      <c r="D161" s="62">
        <v>144.4</v>
      </c>
      <c r="E161" s="79">
        <v>130.80000000000001</v>
      </c>
      <c r="F161" s="66">
        <f t="shared" si="14"/>
        <v>155.9</v>
      </c>
      <c r="G161" s="62">
        <v>75.599999999999994</v>
      </c>
      <c r="H161" s="62">
        <v>32.4</v>
      </c>
      <c r="I161" s="62">
        <v>2.4</v>
      </c>
      <c r="J161" s="62">
        <v>45.5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356</v>
      </c>
      <c r="B162" s="34">
        <f t="shared" si="8"/>
        <v>129</v>
      </c>
      <c r="C162" s="34" t="s">
        <v>298</v>
      </c>
      <c r="D162" s="62">
        <v>49.8</v>
      </c>
      <c r="E162" s="62">
        <v>577</v>
      </c>
      <c r="F162" s="66">
        <f t="shared" si="14"/>
        <v>1043.5</v>
      </c>
      <c r="G162" s="62">
        <f>G163+G164+G165</f>
        <v>264.39999999999998</v>
      </c>
      <c r="H162" s="62">
        <f>H163+H164+H165</f>
        <v>257.3</v>
      </c>
      <c r="I162" s="62">
        <f>I163+I164+I165</f>
        <v>257.2</v>
      </c>
      <c r="J162" s="62">
        <f>J163+J164+J165</f>
        <v>264.60000000000002</v>
      </c>
      <c r="K162" s="62"/>
      <c r="M162" s="126"/>
      <c r="N162" s="126"/>
      <c r="O162" s="126"/>
      <c r="Q162" s="129"/>
    </row>
    <row r="163" spans="1:17" s="45" customFormat="1" ht="20.25" customHeight="1" x14ac:dyDescent="0.25">
      <c r="A163" s="44" t="s">
        <v>357</v>
      </c>
      <c r="B163" s="34">
        <f t="shared" si="8"/>
        <v>130</v>
      </c>
      <c r="C163" s="34" t="s">
        <v>360</v>
      </c>
      <c r="D163" s="62">
        <v>49.8</v>
      </c>
      <c r="E163" s="62">
        <v>43.7</v>
      </c>
      <c r="F163" s="66">
        <f t="shared" si="14"/>
        <v>99</v>
      </c>
      <c r="G163" s="62">
        <v>17.2</v>
      </c>
      <c r="H163" s="62">
        <v>47.3</v>
      </c>
      <c r="I163" s="62">
        <v>17.2</v>
      </c>
      <c r="J163" s="62">
        <v>17.3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358</v>
      </c>
      <c r="B164" s="34">
        <f t="shared" ref="B164:B227" si="15">B163+1</f>
        <v>131</v>
      </c>
      <c r="C164" s="34" t="s">
        <v>361</v>
      </c>
      <c r="D164" s="62">
        <v>0</v>
      </c>
      <c r="E164" s="62">
        <v>521.20000000000005</v>
      </c>
      <c r="F164" s="66">
        <f t="shared" si="14"/>
        <v>930</v>
      </c>
      <c r="G164" s="62">
        <v>240</v>
      </c>
      <c r="H164" s="62">
        <v>210</v>
      </c>
      <c r="I164" s="62">
        <v>240</v>
      </c>
      <c r="J164" s="62">
        <v>240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359</v>
      </c>
      <c r="B165" s="34">
        <f t="shared" si="15"/>
        <v>132</v>
      </c>
      <c r="C165" s="34" t="s">
        <v>362</v>
      </c>
      <c r="D165" s="62">
        <v>0</v>
      </c>
      <c r="E165" s="62">
        <v>12.1</v>
      </c>
      <c r="F165" s="66">
        <f t="shared" si="14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299</v>
      </c>
      <c r="B166" s="34">
        <f t="shared" si="15"/>
        <v>133</v>
      </c>
      <c r="C166" s="33">
        <v>1170</v>
      </c>
      <c r="D166" s="63">
        <v>995.4</v>
      </c>
      <c r="E166" s="63">
        <f t="shared" ref="E166:J166" si="16">E167+E168</f>
        <v>0</v>
      </c>
      <c r="F166" s="63">
        <f t="shared" si="16"/>
        <v>0</v>
      </c>
      <c r="G166" s="63">
        <f t="shared" si="16"/>
        <v>0</v>
      </c>
      <c r="H166" s="63">
        <f t="shared" si="16"/>
        <v>0</v>
      </c>
      <c r="I166" s="63">
        <f t="shared" si="16"/>
        <v>0</v>
      </c>
      <c r="J166" s="63">
        <f t="shared" si="16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328</v>
      </c>
      <c r="B167" s="34">
        <f t="shared" si="15"/>
        <v>134</v>
      </c>
      <c r="C167" s="34" t="s">
        <v>300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333</v>
      </c>
      <c r="B168" s="34">
        <f t="shared" si="15"/>
        <v>135</v>
      </c>
      <c r="C168" s="34" t="s">
        <v>336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351</v>
      </c>
      <c r="B169" s="34">
        <f t="shared" si="15"/>
        <v>136</v>
      </c>
      <c r="C169" s="90">
        <v>1180</v>
      </c>
      <c r="D169" s="96">
        <f>D170+D171+D172+D173</f>
        <v>15552.6</v>
      </c>
      <c r="E169" s="96">
        <v>0</v>
      </c>
      <c r="F169" s="97">
        <f>G169+H169+I169+J169</f>
        <v>12626.1</v>
      </c>
      <c r="G169" s="96">
        <f>G170+G171+G172+G173</f>
        <v>5342.1</v>
      </c>
      <c r="H169" s="96">
        <f>H170+H171+H172+H173</f>
        <v>7284</v>
      </c>
      <c r="I169" s="96">
        <v>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343</v>
      </c>
      <c r="B170" s="34">
        <f t="shared" si="15"/>
        <v>137</v>
      </c>
      <c r="C170" s="90" t="s">
        <v>352</v>
      </c>
      <c r="D170" s="62">
        <v>1659.3</v>
      </c>
      <c r="E170" s="96"/>
      <c r="F170" s="97">
        <f>G170+H170+I170+J170</f>
        <v>1000</v>
      </c>
      <c r="G170" s="96">
        <v>500</v>
      </c>
      <c r="H170" s="96">
        <v>500</v>
      </c>
      <c r="I170" s="96"/>
      <c r="J170" s="96"/>
      <c r="K170" s="96"/>
      <c r="N170" s="126"/>
      <c r="O170" s="126"/>
      <c r="Q170" s="129"/>
    </row>
    <row r="171" spans="1:17" s="45" customFormat="1" ht="25.9" customHeight="1" x14ac:dyDescent="0.25">
      <c r="A171" s="44" t="s">
        <v>340</v>
      </c>
      <c r="B171" s="34">
        <f t="shared" si="15"/>
        <v>138</v>
      </c>
      <c r="C171" s="90" t="s">
        <v>353</v>
      </c>
      <c r="D171" s="62">
        <v>1270</v>
      </c>
      <c r="E171" s="96"/>
      <c r="F171" s="97">
        <f>G171+H171+I171+J171</f>
        <v>10046</v>
      </c>
      <c r="G171" s="96">
        <v>4446</v>
      </c>
      <c r="H171" s="96">
        <v>5600</v>
      </c>
      <c r="I171" s="96"/>
      <c r="J171" s="96"/>
      <c r="K171" s="96"/>
      <c r="N171" s="126"/>
      <c r="O171" s="126"/>
      <c r="Q171" s="129"/>
    </row>
    <row r="172" spans="1:17" s="45" customFormat="1" ht="25.9" customHeight="1" x14ac:dyDescent="0.25">
      <c r="A172" s="44" t="s">
        <v>341</v>
      </c>
      <c r="B172" s="34">
        <f t="shared" si="15"/>
        <v>139</v>
      </c>
      <c r="C172" s="90" t="s">
        <v>354</v>
      </c>
      <c r="D172" s="62">
        <v>2175.6999999999998</v>
      </c>
      <c r="E172" s="96"/>
      <c r="F172" s="97">
        <f>G172+H172+I172+J172</f>
        <v>100</v>
      </c>
      <c r="G172" s="96">
        <v>20</v>
      </c>
      <c r="H172" s="96">
        <v>80</v>
      </c>
      <c r="I172" s="96"/>
      <c r="J172" s="96"/>
      <c r="K172" s="96"/>
      <c r="N172" s="126"/>
      <c r="O172" s="126"/>
      <c r="Q172" s="129"/>
    </row>
    <row r="173" spans="1:17" s="45" customFormat="1" ht="25.9" customHeight="1" x14ac:dyDescent="0.25">
      <c r="A173" s="44" t="s">
        <v>342</v>
      </c>
      <c r="B173" s="34">
        <f t="shared" si="15"/>
        <v>140</v>
      </c>
      <c r="C173" s="90" t="s">
        <v>355</v>
      </c>
      <c r="D173" s="62">
        <v>10447.6</v>
      </c>
      <c r="E173" s="96"/>
      <c r="F173" s="97">
        <f>G173+H173+I173+J173</f>
        <v>1480.1</v>
      </c>
      <c r="G173" s="96">
        <v>376.1</v>
      </c>
      <c r="H173" s="96">
        <v>1104</v>
      </c>
      <c r="I173" s="96"/>
      <c r="J173" s="96"/>
      <c r="K173" s="96"/>
      <c r="N173" s="126"/>
      <c r="O173" s="126"/>
      <c r="Q173" s="129"/>
    </row>
    <row r="174" spans="1:17" s="163" customFormat="1" ht="28.9" customHeight="1" x14ac:dyDescent="0.25">
      <c r="A174" s="163" t="s">
        <v>301</v>
      </c>
      <c r="B174" s="34">
        <f t="shared" si="15"/>
        <v>141</v>
      </c>
      <c r="C174" s="164">
        <v>1190</v>
      </c>
      <c r="D174" s="108">
        <v>17</v>
      </c>
      <c r="E174" s="108">
        <v>521.1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329</v>
      </c>
      <c r="B175" s="34">
        <f t="shared" si="15"/>
        <v>142</v>
      </c>
      <c r="C175" s="164">
        <v>1200</v>
      </c>
      <c r="D175" s="108">
        <v>29</v>
      </c>
      <c r="E175" s="108">
        <v>150.6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148</v>
      </c>
      <c r="B176" s="34">
        <f t="shared" si="15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5"/>
        <v>144</v>
      </c>
      <c r="C177" s="172">
        <v>1220</v>
      </c>
      <c r="D177" s="110">
        <f t="shared" ref="D177:J177" si="17">D35</f>
        <v>184447.30000000002</v>
      </c>
      <c r="E177" s="110">
        <f t="shared" si="17"/>
        <v>154027.40000000002</v>
      </c>
      <c r="F177" s="110">
        <f t="shared" si="17"/>
        <v>178910.30000000002</v>
      </c>
      <c r="G177" s="110">
        <f t="shared" si="17"/>
        <v>49129.1</v>
      </c>
      <c r="H177" s="110">
        <f>H35</f>
        <v>50183.200000000004</v>
      </c>
      <c r="I177" s="110">
        <f t="shared" si="17"/>
        <v>39690.299999999996</v>
      </c>
      <c r="J177" s="110">
        <f t="shared" si="17"/>
        <v>39907.699999999997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5"/>
        <v>145</v>
      </c>
      <c r="C178" s="156">
        <v>1230</v>
      </c>
      <c r="D178" s="109">
        <f t="shared" ref="D178:J178" si="18">D60</f>
        <v>184457.3</v>
      </c>
      <c r="E178" s="109">
        <f>E60</f>
        <v>154027.41</v>
      </c>
      <c r="F178" s="109">
        <f t="shared" si="18"/>
        <v>178910.3</v>
      </c>
      <c r="G178" s="109">
        <f t="shared" si="18"/>
        <v>49129.1</v>
      </c>
      <c r="H178" s="109">
        <f>H60</f>
        <v>50183.200000000004</v>
      </c>
      <c r="I178" s="109">
        <f t="shared" si="18"/>
        <v>39690.300000000003</v>
      </c>
      <c r="J178" s="109">
        <f t="shared" si="18"/>
        <v>39907.699999999997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5"/>
        <v>146</v>
      </c>
      <c r="C179" s="156">
        <v>1240</v>
      </c>
      <c r="D179" s="109">
        <f>SUM(D177-D178)</f>
        <v>-9.9999999999708962</v>
      </c>
      <c r="E179" s="109">
        <v>0</v>
      </c>
      <c r="F179" s="109">
        <f>SUM(F177-F178)</f>
        <v>2.9103830456733704E-11</v>
      </c>
      <c r="G179" s="109">
        <f>SUM(G177-G178)</f>
        <v>0</v>
      </c>
      <c r="H179" s="109">
        <f>SUM(H177-H178)</f>
        <v>0</v>
      </c>
      <c r="I179" s="109">
        <f>SUM(I177-I178)</f>
        <v>-7.2759576141834259E-12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5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5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5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5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5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5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5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5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5"/>
        <v>155</v>
      </c>
      <c r="C188" s="11">
        <v>3030</v>
      </c>
      <c r="D188" s="216">
        <v>19169.900000000001</v>
      </c>
      <c r="E188" s="217">
        <v>17077</v>
      </c>
      <c r="F188" s="217">
        <v>21213.5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5"/>
        <v>156</v>
      </c>
      <c r="C189" s="11" t="s">
        <v>149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5"/>
        <v>157</v>
      </c>
      <c r="C190" s="11" t="s">
        <v>150</v>
      </c>
      <c r="D190" s="112">
        <v>14468.5</v>
      </c>
      <c r="E190" s="176">
        <v>13977</v>
      </c>
      <c r="F190" s="176">
        <v>17203.5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5"/>
        <v>158</v>
      </c>
      <c r="C191" s="11" t="s">
        <v>151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5"/>
        <v>159</v>
      </c>
      <c r="C192" s="11" t="s">
        <v>152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5"/>
        <v>160</v>
      </c>
      <c r="C193" s="11" t="s">
        <v>153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5"/>
        <v>161</v>
      </c>
      <c r="C194" s="11" t="s">
        <v>154</v>
      </c>
      <c r="D194" s="112">
        <v>4701.3999999999996</v>
      </c>
      <c r="E194" s="176">
        <v>3100</v>
      </c>
      <c r="F194" s="176">
        <v>3945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102</v>
      </c>
      <c r="B195" s="34">
        <f t="shared" si="15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113</v>
      </c>
      <c r="B196" s="34">
        <f t="shared" si="15"/>
        <v>163</v>
      </c>
      <c r="C196" s="172">
        <v>4000</v>
      </c>
      <c r="D196" s="78">
        <v>129993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114</v>
      </c>
      <c r="B197" s="34">
        <f t="shared" si="15"/>
        <v>164</v>
      </c>
      <c r="C197" s="172">
        <v>5000</v>
      </c>
      <c r="D197" s="110"/>
      <c r="E197" s="111"/>
      <c r="F197" s="173">
        <f t="shared" ref="F197:F211" si="19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5"/>
        <v>165</v>
      </c>
      <c r="C198" s="11">
        <v>5010</v>
      </c>
      <c r="D198" s="112"/>
      <c r="E198" s="71"/>
      <c r="F198" s="182">
        <f t="shared" si="19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5"/>
        <v>166</v>
      </c>
      <c r="C199" s="11" t="s">
        <v>155</v>
      </c>
      <c r="D199" s="112"/>
      <c r="E199" s="71"/>
      <c r="F199" s="176">
        <f t="shared" si="19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5"/>
        <v>167</v>
      </c>
      <c r="C200" s="11" t="s">
        <v>156</v>
      </c>
      <c r="D200" s="112"/>
      <c r="E200" s="71"/>
      <c r="F200" s="176">
        <f t="shared" si="19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5"/>
        <v>168</v>
      </c>
      <c r="C201" s="11" t="s">
        <v>157</v>
      </c>
      <c r="D201" s="112"/>
      <c r="E201" s="71"/>
      <c r="F201" s="176">
        <f t="shared" si="19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5"/>
        <v>169</v>
      </c>
      <c r="C202" s="11">
        <v>5020</v>
      </c>
      <c r="D202" s="112"/>
      <c r="E202" s="71"/>
      <c r="F202" s="176">
        <f t="shared" si="19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5"/>
        <v>170</v>
      </c>
      <c r="C203" s="11">
        <v>5030</v>
      </c>
      <c r="D203" s="112"/>
      <c r="E203" s="71"/>
      <c r="F203" s="176">
        <f t="shared" si="19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5"/>
        <v>171</v>
      </c>
      <c r="C204" s="11" t="s">
        <v>158</v>
      </c>
      <c r="D204" s="112"/>
      <c r="E204" s="71"/>
      <c r="F204" s="176">
        <f t="shared" si="19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5"/>
        <v>172</v>
      </c>
      <c r="C205" s="11" t="s">
        <v>159</v>
      </c>
      <c r="D205" s="112"/>
      <c r="E205" s="71"/>
      <c r="F205" s="176">
        <f t="shared" si="19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5"/>
        <v>173</v>
      </c>
      <c r="C206" s="11" t="s">
        <v>160</v>
      </c>
      <c r="D206" s="112"/>
      <c r="E206" s="71"/>
      <c r="F206" s="176">
        <f t="shared" si="19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161</v>
      </c>
      <c r="B207" s="34">
        <f t="shared" si="15"/>
        <v>174</v>
      </c>
      <c r="C207" s="11">
        <v>5040</v>
      </c>
      <c r="D207" s="112"/>
      <c r="E207" s="71"/>
      <c r="F207" s="177">
        <f t="shared" si="19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115</v>
      </c>
      <c r="B208" s="34">
        <f t="shared" si="15"/>
        <v>175</v>
      </c>
      <c r="C208" s="172">
        <v>6000</v>
      </c>
      <c r="D208" s="110"/>
      <c r="E208" s="111"/>
      <c r="F208" s="173">
        <f t="shared" si="19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5"/>
        <v>176</v>
      </c>
      <c r="C209" s="11">
        <v>6010</v>
      </c>
      <c r="D209" s="112"/>
      <c r="E209" s="71"/>
      <c r="F209" s="175">
        <f t="shared" si="19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5"/>
        <v>177</v>
      </c>
      <c r="C210" s="11">
        <v>6020</v>
      </c>
      <c r="D210" s="112"/>
      <c r="E210" s="71"/>
      <c r="F210" s="176">
        <f t="shared" si="19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116</v>
      </c>
      <c r="B211" s="34">
        <f t="shared" si="15"/>
        <v>178</v>
      </c>
      <c r="C211" s="11">
        <v>6030</v>
      </c>
      <c r="D211" s="112"/>
      <c r="E211" s="71"/>
      <c r="F211" s="176">
        <f t="shared" si="19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5"/>
        <v>179</v>
      </c>
      <c r="C212" s="12">
        <v>6040</v>
      </c>
      <c r="D212" s="72" t="s">
        <v>195</v>
      </c>
      <c r="E212" s="72" t="s">
        <v>195</v>
      </c>
      <c r="F212" s="72" t="s">
        <v>195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117</v>
      </c>
      <c r="B213" s="34">
        <f t="shared" si="15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5"/>
        <v>181</v>
      </c>
      <c r="C214" s="179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5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5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5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5"/>
        <v>185</v>
      </c>
      <c r="C218" s="12">
        <v>7050</v>
      </c>
      <c r="D218" s="72">
        <v>3889</v>
      </c>
      <c r="E218" s="72">
        <v>3889</v>
      </c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118</v>
      </c>
      <c r="B219" s="34">
        <f t="shared" si="15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119</v>
      </c>
      <c r="B220" s="34">
        <f t="shared" si="15"/>
        <v>187</v>
      </c>
      <c r="C220" s="60">
        <v>8010</v>
      </c>
      <c r="D220" s="185">
        <v>464.5</v>
      </c>
      <c r="E220" s="104">
        <f t="shared" ref="E220:J220" si="20">E221+E222+E223+E224+E225+E226+E227</f>
        <v>466.5</v>
      </c>
      <c r="F220" s="104">
        <f>F221+F222+F223+F224+F225+F226+F227</f>
        <v>470.75</v>
      </c>
      <c r="G220" s="104">
        <f t="shared" si="20"/>
        <v>471</v>
      </c>
      <c r="H220" s="104">
        <f t="shared" si="20"/>
        <v>470.75</v>
      </c>
      <c r="I220" s="104">
        <f t="shared" si="20"/>
        <v>470.75</v>
      </c>
      <c r="J220" s="104">
        <f t="shared" si="20"/>
        <v>470.75</v>
      </c>
      <c r="K220" s="82"/>
    </row>
    <row r="221" spans="1:13" s="198" customFormat="1" ht="22.5" customHeight="1" x14ac:dyDescent="0.25">
      <c r="A221" s="14" t="s">
        <v>80</v>
      </c>
      <c r="B221" s="34">
        <f t="shared" si="15"/>
        <v>188</v>
      </c>
      <c r="C221" s="21" t="s">
        <v>162</v>
      </c>
      <c r="D221" s="207">
        <v>1</v>
      </c>
      <c r="E221" s="207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103</v>
      </c>
      <c r="B222" s="34">
        <f t="shared" si="15"/>
        <v>189</v>
      </c>
      <c r="C222" s="21" t="s">
        <v>163</v>
      </c>
      <c r="D222" s="207">
        <v>4</v>
      </c>
      <c r="E222" s="207">
        <v>3.25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5"/>
        <v>190</v>
      </c>
      <c r="C223" s="21" t="s">
        <v>164</v>
      </c>
      <c r="D223" s="207">
        <v>135</v>
      </c>
      <c r="E223" s="207">
        <v>136</v>
      </c>
      <c r="F223" s="212">
        <v>137.5</v>
      </c>
      <c r="G223" s="212">
        <v>137.75</v>
      </c>
      <c r="H223" s="212">
        <v>137.5</v>
      </c>
      <c r="I223" s="212">
        <v>137.5</v>
      </c>
      <c r="J223" s="212">
        <v>137.5</v>
      </c>
      <c r="K223" s="71"/>
      <c r="L223" s="10"/>
      <c r="M223" s="211"/>
    </row>
    <row r="224" spans="1:13" s="199" customFormat="1" ht="22.5" customHeight="1" x14ac:dyDescent="0.25">
      <c r="A224" s="14" t="s">
        <v>82</v>
      </c>
      <c r="B224" s="34">
        <f t="shared" si="15"/>
        <v>191</v>
      </c>
      <c r="C224" s="21" t="s">
        <v>165</v>
      </c>
      <c r="D224" s="207">
        <v>22</v>
      </c>
      <c r="E224" s="207">
        <v>22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/>
    </row>
    <row r="225" spans="1:17" s="198" customFormat="1" ht="22.5" customHeight="1" x14ac:dyDescent="0.25">
      <c r="A225" s="14" t="s">
        <v>83</v>
      </c>
      <c r="B225" s="34">
        <f t="shared" si="15"/>
        <v>192</v>
      </c>
      <c r="C225" s="21" t="s">
        <v>166</v>
      </c>
      <c r="D225" s="207">
        <v>207.75</v>
      </c>
      <c r="E225" s="207">
        <v>208.5</v>
      </c>
      <c r="F225" s="212">
        <v>208.25</v>
      </c>
      <c r="G225" s="212">
        <v>209</v>
      </c>
      <c r="H225" s="212">
        <v>208</v>
      </c>
      <c r="I225" s="212">
        <v>208</v>
      </c>
      <c r="J225" s="212">
        <v>208</v>
      </c>
      <c r="K225" s="71"/>
      <c r="L225" s="13"/>
      <c r="M225" s="211"/>
    </row>
    <row r="226" spans="1:17" s="198" customFormat="1" ht="22.5" customHeight="1" x14ac:dyDescent="0.25">
      <c r="A226" s="14" t="s">
        <v>84</v>
      </c>
      <c r="B226" s="34">
        <f t="shared" si="15"/>
        <v>193</v>
      </c>
      <c r="C226" s="22" t="s">
        <v>167</v>
      </c>
      <c r="D226" s="207">
        <v>30.5</v>
      </c>
      <c r="E226" s="207">
        <v>30.25</v>
      </c>
      <c r="F226" s="212">
        <v>31</v>
      </c>
      <c r="G226" s="212">
        <v>31</v>
      </c>
      <c r="H226" s="212">
        <v>31</v>
      </c>
      <c r="I226" s="212">
        <v>31</v>
      </c>
      <c r="J226" s="212">
        <v>31</v>
      </c>
      <c r="K226" s="71"/>
      <c r="L226" s="13"/>
      <c r="M226" s="211"/>
      <c r="N226" s="200"/>
    </row>
    <row r="227" spans="1:17" s="198" customFormat="1" ht="22.5" customHeight="1" thickBot="1" x14ac:dyDescent="0.3">
      <c r="A227" s="17" t="s">
        <v>85</v>
      </c>
      <c r="B227" s="34">
        <f t="shared" si="15"/>
        <v>194</v>
      </c>
      <c r="C227" s="22" t="s">
        <v>168</v>
      </c>
      <c r="D227" s="208">
        <v>64.25</v>
      </c>
      <c r="E227" s="208">
        <v>65.5</v>
      </c>
      <c r="F227" s="213">
        <v>67</v>
      </c>
      <c r="G227" s="213">
        <v>66.25</v>
      </c>
      <c r="H227" s="213">
        <v>67.25</v>
      </c>
      <c r="I227" s="213">
        <v>67.25</v>
      </c>
      <c r="J227" s="213">
        <v>67.25</v>
      </c>
      <c r="K227" s="72"/>
      <c r="L227" s="13"/>
      <c r="M227" s="211"/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1">B227+1</f>
        <v>195</v>
      </c>
      <c r="C228" s="20">
        <v>8020</v>
      </c>
      <c r="D228" s="209">
        <v>96598.1</v>
      </c>
      <c r="E228" s="186">
        <v>91758.3</v>
      </c>
      <c r="F228" s="186">
        <f>F62+F77+F106+F137</f>
        <v>94925.3</v>
      </c>
      <c r="G228" s="186">
        <f>G62+G77+G106+G137</f>
        <v>23426</v>
      </c>
      <c r="H228" s="186">
        <f>H62+H77+H106+H137</f>
        <v>23811.1</v>
      </c>
      <c r="I228" s="186">
        <f>I62+I77+I106+I137</f>
        <v>23844.1</v>
      </c>
      <c r="J228" s="186">
        <f>J62+J77+J106+J137</f>
        <v>23844.1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1"/>
        <v>196</v>
      </c>
      <c r="C229" s="21" t="s">
        <v>169</v>
      </c>
      <c r="D229" s="185">
        <v>442.9</v>
      </c>
      <c r="E229" s="73">
        <v>402.4</v>
      </c>
      <c r="F229" s="73">
        <f t="shared" ref="F229:F251" si="22">G229+H229+I229+J229</f>
        <v>664.7</v>
      </c>
      <c r="G229" s="215">
        <v>150</v>
      </c>
      <c r="H229" s="215">
        <v>175.7</v>
      </c>
      <c r="I229" s="215">
        <v>169.5</v>
      </c>
      <c r="J229" s="215">
        <v>169.5</v>
      </c>
      <c r="K229" s="70"/>
      <c r="M229" s="204">
        <f>F229+F230+F231+F232+F233+F234+F235</f>
        <v>94957.300000000017</v>
      </c>
      <c r="N229" s="200"/>
    </row>
    <row r="230" spans="1:17" s="198" customFormat="1" ht="22.5" customHeight="1" x14ac:dyDescent="0.25">
      <c r="A230" s="15" t="s">
        <v>104</v>
      </c>
      <c r="B230" s="34">
        <f t="shared" si="21"/>
        <v>197</v>
      </c>
      <c r="C230" s="21" t="s">
        <v>170</v>
      </c>
      <c r="D230" s="185">
        <v>3215.2</v>
      </c>
      <c r="E230" s="73">
        <v>1509.2</v>
      </c>
      <c r="F230" s="73">
        <f t="shared" si="22"/>
        <v>2262.4</v>
      </c>
      <c r="G230" s="215">
        <v>427.3</v>
      </c>
      <c r="H230" s="215">
        <v>647.1</v>
      </c>
      <c r="I230" s="215">
        <v>594</v>
      </c>
      <c r="J230" s="215">
        <v>594</v>
      </c>
      <c r="K230" s="70"/>
      <c r="M230" s="200">
        <f>F228-M229</f>
        <v>-32.000000000014552</v>
      </c>
      <c r="N230" s="200"/>
      <c r="O230" s="200"/>
    </row>
    <row r="231" spans="1:17" s="198" customFormat="1" ht="22.5" customHeight="1" x14ac:dyDescent="0.25">
      <c r="A231" s="14" t="s">
        <v>81</v>
      </c>
      <c r="B231" s="34">
        <f t="shared" si="21"/>
        <v>198</v>
      </c>
      <c r="C231" s="21" t="s">
        <v>171</v>
      </c>
      <c r="D231" s="207">
        <v>37834.1</v>
      </c>
      <c r="E231" s="73">
        <v>37430.9</v>
      </c>
      <c r="F231" s="73">
        <f>G231+H231+I231+J231</f>
        <v>36606.100000000006</v>
      </c>
      <c r="G231" s="215">
        <v>9377.5</v>
      </c>
      <c r="H231" s="215">
        <v>9076.2000000000007</v>
      </c>
      <c r="I231" s="215">
        <v>9076.2000000000007</v>
      </c>
      <c r="J231" s="215">
        <v>9076.2000000000007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1"/>
        <v>199</v>
      </c>
      <c r="C232" s="21" t="s">
        <v>172</v>
      </c>
      <c r="D232" s="207">
        <v>7726.9</v>
      </c>
      <c r="E232" s="73">
        <v>6144.2</v>
      </c>
      <c r="F232" s="73">
        <f t="shared" si="22"/>
        <v>7890.8</v>
      </c>
      <c r="G232" s="215">
        <v>1634.9</v>
      </c>
      <c r="H232" s="215">
        <v>2215.9</v>
      </c>
      <c r="I232" s="215">
        <v>2020</v>
      </c>
      <c r="J232" s="215">
        <v>2020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1"/>
        <v>200</v>
      </c>
      <c r="C233" s="21" t="s">
        <v>173</v>
      </c>
      <c r="D233" s="207">
        <v>35518.699999999997</v>
      </c>
      <c r="E233" s="73">
        <v>34808</v>
      </c>
      <c r="F233" s="73">
        <f t="shared" si="22"/>
        <v>35069.599999999999</v>
      </c>
      <c r="G233" s="215">
        <v>8712.4</v>
      </c>
      <c r="H233" s="215">
        <v>8852.4</v>
      </c>
      <c r="I233" s="215">
        <v>8752.4</v>
      </c>
      <c r="J233" s="215">
        <v>8752.4</v>
      </c>
      <c r="K233" s="71"/>
      <c r="M233" s="200"/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1"/>
        <v>201</v>
      </c>
      <c r="C234" s="22" t="s">
        <v>174</v>
      </c>
      <c r="D234" s="207">
        <v>4071.1</v>
      </c>
      <c r="E234" s="73">
        <v>3360</v>
      </c>
      <c r="F234" s="73">
        <f>G234+H234+I234+J234</f>
        <v>3760.1</v>
      </c>
      <c r="G234" s="215">
        <v>910.1</v>
      </c>
      <c r="H234" s="215">
        <v>950</v>
      </c>
      <c r="I234" s="215">
        <v>950</v>
      </c>
      <c r="J234" s="215">
        <v>950</v>
      </c>
      <c r="K234" s="71"/>
      <c r="M234" s="200"/>
      <c r="N234" s="204"/>
    </row>
    <row r="235" spans="1:17" s="198" customFormat="1" ht="22.5" customHeight="1" thickBot="1" x14ac:dyDescent="0.3">
      <c r="A235" s="17" t="s">
        <v>85</v>
      </c>
      <c r="B235" s="34">
        <f t="shared" si="21"/>
        <v>202</v>
      </c>
      <c r="C235" s="22" t="s">
        <v>175</v>
      </c>
      <c r="D235" s="208">
        <v>7789.2</v>
      </c>
      <c r="E235" s="73">
        <v>8103.6</v>
      </c>
      <c r="F235" s="73">
        <f t="shared" si="22"/>
        <v>8703.6</v>
      </c>
      <c r="G235" s="215">
        <v>2213.4</v>
      </c>
      <c r="H235" s="215">
        <v>2163.4</v>
      </c>
      <c r="I235" s="215">
        <v>2163.4</v>
      </c>
      <c r="J235" s="215">
        <v>2163.4</v>
      </c>
      <c r="K235" s="72"/>
    </row>
    <row r="236" spans="1:17" s="198" customFormat="1" ht="36.75" customHeight="1" thickBot="1" x14ac:dyDescent="0.3">
      <c r="A236" s="16" t="s">
        <v>191</v>
      </c>
      <c r="B236" s="34">
        <f t="shared" si="21"/>
        <v>203</v>
      </c>
      <c r="C236" s="20">
        <v>8030</v>
      </c>
      <c r="D236" s="210">
        <v>17.3</v>
      </c>
      <c r="E236" s="158">
        <f>E228/E220/12</f>
        <v>16.391264737406217</v>
      </c>
      <c r="F236" s="158">
        <f>F228/F220/12</f>
        <v>16.803912196849002</v>
      </c>
      <c r="G236" s="158">
        <f>G228/G220/3</f>
        <v>16.578910120311395</v>
      </c>
      <c r="H236" s="158">
        <f>H228/H220/3</f>
        <v>16.860400070808993</v>
      </c>
      <c r="I236" s="158">
        <f>I228/I220/3</f>
        <v>16.883767038413875</v>
      </c>
      <c r="J236" s="158">
        <f>J228/J220/3</f>
        <v>16.883767038413875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1"/>
        <v>204</v>
      </c>
      <c r="C237" s="21" t="s">
        <v>176</v>
      </c>
      <c r="D237" s="185">
        <v>36.9</v>
      </c>
      <c r="E237" s="73">
        <v>33.5</v>
      </c>
      <c r="F237" s="73">
        <f>F229/12</f>
        <v>55.391666666666673</v>
      </c>
      <c r="G237" s="73">
        <f>G229/3</f>
        <v>50</v>
      </c>
      <c r="H237" s="73">
        <f>H229/3</f>
        <v>58.566666666666663</v>
      </c>
      <c r="I237" s="73">
        <f>I229/3</f>
        <v>56.5</v>
      </c>
      <c r="J237" s="73">
        <f>J229/3</f>
        <v>56.5</v>
      </c>
      <c r="K237" s="70"/>
    </row>
    <row r="238" spans="1:17" s="198" customFormat="1" ht="22.5" customHeight="1" x14ac:dyDescent="0.25">
      <c r="A238" s="15" t="s">
        <v>104</v>
      </c>
      <c r="B238" s="34">
        <f t="shared" si="21"/>
        <v>205</v>
      </c>
      <c r="C238" s="21" t="s">
        <v>177</v>
      </c>
      <c r="D238" s="185">
        <v>67</v>
      </c>
      <c r="E238" s="73">
        <v>38.700000000000003</v>
      </c>
      <c r="F238" s="73">
        <f t="shared" ref="F238:F243" si="23">F230/F222/12</f>
        <v>62.844444444444441</v>
      </c>
      <c r="G238" s="73">
        <f t="shared" ref="G238:J243" si="24">G230/3/G222</f>
        <v>47.477777777777781</v>
      </c>
      <c r="H238" s="73">
        <f>H230/3/H222</f>
        <v>71.900000000000006</v>
      </c>
      <c r="I238" s="73">
        <f>I230/3/I222</f>
        <v>66</v>
      </c>
      <c r="J238" s="73">
        <f>J230/3/J222</f>
        <v>66</v>
      </c>
      <c r="K238" s="70"/>
    </row>
    <row r="239" spans="1:17" s="198" customFormat="1" ht="22.5" customHeight="1" x14ac:dyDescent="0.25">
      <c r="A239" s="14" t="s">
        <v>81</v>
      </c>
      <c r="B239" s="34">
        <f t="shared" si="21"/>
        <v>206</v>
      </c>
      <c r="C239" s="21" t="s">
        <v>178</v>
      </c>
      <c r="D239" s="185">
        <v>23.4</v>
      </c>
      <c r="E239" s="73">
        <v>22.8</v>
      </c>
      <c r="F239" s="73">
        <f t="shared" si="23"/>
        <v>22.185515151515158</v>
      </c>
      <c r="G239" s="73">
        <f t="shared" si="24"/>
        <v>22.692075015124018</v>
      </c>
      <c r="H239" s="73">
        <f t="shared" si="24"/>
        <v>22.002909090909093</v>
      </c>
      <c r="I239" s="73">
        <f t="shared" si="24"/>
        <v>22.002909090909093</v>
      </c>
      <c r="J239" s="73">
        <f t="shared" si="24"/>
        <v>22.002909090909093</v>
      </c>
      <c r="K239" s="71"/>
    </row>
    <row r="240" spans="1:17" s="199" customFormat="1" ht="22.5" customHeight="1" x14ac:dyDescent="0.25">
      <c r="A240" s="14" t="s">
        <v>82</v>
      </c>
      <c r="B240" s="34">
        <f t="shared" si="21"/>
        <v>207</v>
      </c>
      <c r="C240" s="21" t="s">
        <v>179</v>
      </c>
      <c r="D240" s="185">
        <v>29.3</v>
      </c>
      <c r="E240" s="73">
        <v>22.9</v>
      </c>
      <c r="F240" s="73">
        <f t="shared" si="23"/>
        <v>28.589855072463767</v>
      </c>
      <c r="G240" s="73">
        <f t="shared" si="24"/>
        <v>23.694202898550724</v>
      </c>
      <c r="H240" s="73">
        <f t="shared" si="24"/>
        <v>32.114492753623189</v>
      </c>
      <c r="I240" s="73">
        <f t="shared" si="24"/>
        <v>29.275362318840582</v>
      </c>
      <c r="J240" s="73">
        <f t="shared" si="24"/>
        <v>29.275362318840582</v>
      </c>
      <c r="K240" s="71"/>
    </row>
    <row r="241" spans="1:17" s="198" customFormat="1" ht="22.5" customHeight="1" x14ac:dyDescent="0.25">
      <c r="A241" s="14" t="s">
        <v>83</v>
      </c>
      <c r="B241" s="34">
        <f t="shared" si="21"/>
        <v>208</v>
      </c>
      <c r="C241" s="21" t="s">
        <v>180</v>
      </c>
      <c r="D241" s="185">
        <v>14.2</v>
      </c>
      <c r="E241" s="73">
        <v>13.8</v>
      </c>
      <c r="F241" s="73">
        <f t="shared" si="23"/>
        <v>14.033453381352542</v>
      </c>
      <c r="G241" s="73">
        <f t="shared" si="24"/>
        <v>13.895374800637958</v>
      </c>
      <c r="H241" s="73">
        <f t="shared" si="24"/>
        <v>14.18653846153846</v>
      </c>
      <c r="I241" s="73">
        <f t="shared" si="24"/>
        <v>14.026282051282051</v>
      </c>
      <c r="J241" s="73">
        <f t="shared" si="24"/>
        <v>14.026282051282051</v>
      </c>
      <c r="K241" s="71"/>
    </row>
    <row r="242" spans="1:17" s="198" customFormat="1" ht="22.5" customHeight="1" x14ac:dyDescent="0.25">
      <c r="A242" s="14" t="s">
        <v>84</v>
      </c>
      <c r="B242" s="34">
        <f t="shared" si="21"/>
        <v>209</v>
      </c>
      <c r="C242" s="22" t="s">
        <v>181</v>
      </c>
      <c r="D242" s="185">
        <v>11.1</v>
      </c>
      <c r="E242" s="73">
        <v>9.3000000000000007</v>
      </c>
      <c r="F242" s="73">
        <f t="shared" si="23"/>
        <v>10.107795698924731</v>
      </c>
      <c r="G242" s="73">
        <f t="shared" si="24"/>
        <v>9.7860215053763451</v>
      </c>
      <c r="H242" s="73">
        <f t="shared" si="24"/>
        <v>10.21505376344086</v>
      </c>
      <c r="I242" s="73">
        <f t="shared" si="24"/>
        <v>10.21505376344086</v>
      </c>
      <c r="J242" s="73">
        <f t="shared" si="24"/>
        <v>10.21505376344086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1"/>
        <v>210</v>
      </c>
      <c r="C243" s="22" t="s">
        <v>182</v>
      </c>
      <c r="D243" s="185">
        <v>10.1</v>
      </c>
      <c r="E243" s="73">
        <v>10.199999999999999</v>
      </c>
      <c r="F243" s="73">
        <f t="shared" si="23"/>
        <v>10.825373134328359</v>
      </c>
      <c r="G243" s="73">
        <f t="shared" si="24"/>
        <v>11.136603773584907</v>
      </c>
      <c r="H243" s="73">
        <f t="shared" si="24"/>
        <v>10.723172242874845</v>
      </c>
      <c r="I243" s="73">
        <f t="shared" si="24"/>
        <v>10.723172242874845</v>
      </c>
      <c r="J243" s="73">
        <f t="shared" si="24"/>
        <v>10.723172242874845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1"/>
        <v>211</v>
      </c>
      <c r="C244" s="20">
        <v>8040</v>
      </c>
      <c r="D244" s="158">
        <v>0</v>
      </c>
      <c r="E244" s="186">
        <v>0</v>
      </c>
      <c r="F244" s="173">
        <f t="shared" si="22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1"/>
        <v>212</v>
      </c>
      <c r="C245" s="21" t="s">
        <v>183</v>
      </c>
      <c r="D245" s="158">
        <v>0</v>
      </c>
      <c r="E245" s="186">
        <v>0</v>
      </c>
      <c r="F245" s="175">
        <f t="shared" si="22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104</v>
      </c>
      <c r="B246" s="34">
        <f t="shared" si="21"/>
        <v>213</v>
      </c>
      <c r="C246" s="21" t="s">
        <v>184</v>
      </c>
      <c r="D246" s="158">
        <v>0</v>
      </c>
      <c r="E246" s="186">
        <v>0</v>
      </c>
      <c r="F246" s="176">
        <f t="shared" si="22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1"/>
        <v>214</v>
      </c>
      <c r="C247" s="21" t="s">
        <v>185</v>
      </c>
      <c r="D247" s="158">
        <v>0</v>
      </c>
      <c r="E247" s="186">
        <v>0</v>
      </c>
      <c r="F247" s="176">
        <f t="shared" si="22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1"/>
        <v>215</v>
      </c>
      <c r="C248" s="21" t="s">
        <v>186</v>
      </c>
      <c r="D248" s="158">
        <v>0</v>
      </c>
      <c r="E248" s="186">
        <v>0</v>
      </c>
      <c r="F248" s="176">
        <f t="shared" si="22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1"/>
        <v>216</v>
      </c>
      <c r="C249" s="21" t="s">
        <v>187</v>
      </c>
      <c r="D249" s="158">
        <v>0</v>
      </c>
      <c r="E249" s="186">
        <v>0</v>
      </c>
      <c r="F249" s="176">
        <f t="shared" si="22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1"/>
        <v>217</v>
      </c>
      <c r="C250" s="22" t="s">
        <v>188</v>
      </c>
      <c r="D250" s="158">
        <v>0</v>
      </c>
      <c r="E250" s="186">
        <v>0</v>
      </c>
      <c r="F250" s="176">
        <f t="shared" si="22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8" t="s">
        <v>189</v>
      </c>
      <c r="D251" s="158">
        <v>0</v>
      </c>
      <c r="E251" s="186">
        <v>0</v>
      </c>
      <c r="F251" s="177">
        <f t="shared" si="22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238</v>
      </c>
      <c r="B252" s="59"/>
      <c r="C252" s="219"/>
      <c r="D252" s="227"/>
      <c r="E252" s="227"/>
      <c r="F252" s="227"/>
      <c r="G252" s="220"/>
      <c r="H252" s="228" t="s">
        <v>240</v>
      </c>
      <c r="I252" s="228"/>
      <c r="J252" s="228"/>
      <c r="K252" s="220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239</v>
      </c>
      <c r="B254" s="59"/>
      <c r="C254" s="219"/>
      <c r="D254" s="221"/>
      <c r="E254" s="221"/>
      <c r="F254" s="221"/>
      <c r="G254" s="221"/>
      <c r="H254" s="229" t="s">
        <v>386</v>
      </c>
      <c r="I254" s="230"/>
      <c r="J254" s="230"/>
      <c r="K254" s="85"/>
    </row>
    <row r="255" spans="1:17" ht="21.75" customHeight="1" x14ac:dyDescent="0.25">
      <c r="A255" s="3"/>
      <c r="B255" s="46"/>
      <c r="D255" s="84"/>
      <c r="E255" s="84"/>
      <c r="F255" s="222"/>
      <c r="G255" s="222"/>
      <c r="H255" s="222"/>
      <c r="I255" s="222"/>
      <c r="J255" s="222"/>
    </row>
    <row r="256" spans="1:17" s="2" customFormat="1" ht="18.75" customHeight="1" x14ac:dyDescent="0.25">
      <c r="A256" s="3"/>
      <c r="B256" s="46"/>
      <c r="D256" s="84"/>
      <c r="E256" s="84"/>
      <c r="F256" s="222"/>
      <c r="G256" s="222"/>
      <c r="H256" s="231"/>
      <c r="I256" s="232"/>
      <c r="J256" s="222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2"/>
      <c r="G257" s="222"/>
      <c r="H257" s="120"/>
      <c r="I257" s="120"/>
      <c r="J257" s="222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2"/>
      <c r="G258" s="222"/>
      <c r="H258" s="222"/>
      <c r="I258" s="222"/>
      <c r="J258" s="222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2"/>
      <c r="G259" s="222"/>
      <c r="H259" s="222"/>
      <c r="I259" s="222"/>
      <c r="J259" s="222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2"/>
      <c r="G260" s="222"/>
      <c r="H260" s="222"/>
      <c r="I260" s="222"/>
      <c r="J260" s="222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2"/>
      <c r="G261" s="222"/>
      <c r="H261" s="222"/>
      <c r="I261" s="222"/>
      <c r="J261" s="222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2"/>
      <c r="G262" s="222"/>
      <c r="H262" s="222"/>
      <c r="I262" s="222"/>
      <c r="J262" s="222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2"/>
      <c r="G263" s="222"/>
      <c r="H263" s="222"/>
      <c r="I263" s="222"/>
      <c r="J263" s="222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2"/>
      <c r="G264" s="222"/>
      <c r="H264" s="222"/>
      <c r="I264" s="222"/>
      <c r="J264" s="222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2"/>
      <c r="G265" s="222"/>
      <c r="H265" s="222"/>
      <c r="I265" s="222"/>
      <c r="J265" s="222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2"/>
      <c r="G266" s="222"/>
      <c r="H266" s="222"/>
      <c r="I266" s="222"/>
      <c r="J266" s="222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2"/>
      <c r="G267" s="222"/>
      <c r="H267" s="222"/>
      <c r="I267" s="222"/>
      <c r="J267" s="222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2"/>
      <c r="G268" s="222"/>
      <c r="H268" s="222"/>
      <c r="I268" s="222"/>
      <c r="J268" s="222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2"/>
      <c r="G269" s="222"/>
      <c r="H269" s="222"/>
      <c r="I269" s="222"/>
      <c r="J269" s="222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2"/>
      <c r="G270" s="222"/>
      <c r="H270" s="222"/>
      <c r="I270" s="222"/>
      <c r="J270" s="222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2"/>
      <c r="G271" s="222"/>
      <c r="H271" s="222"/>
      <c r="I271" s="222"/>
      <c r="J271" s="222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2"/>
      <c r="G272" s="222"/>
      <c r="H272" s="222"/>
      <c r="I272" s="222"/>
      <c r="J272" s="222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2"/>
      <c r="G273" s="222"/>
      <c r="H273" s="222"/>
      <c r="I273" s="222"/>
      <c r="J273" s="222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2"/>
      <c r="G274" s="222"/>
      <c r="H274" s="222"/>
      <c r="I274" s="222"/>
      <c r="J274" s="222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2"/>
      <c r="G275" s="222"/>
      <c r="H275" s="222"/>
      <c r="I275" s="222"/>
      <c r="J275" s="222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2"/>
      <c r="G276" s="222"/>
      <c r="H276" s="222"/>
      <c r="I276" s="222"/>
      <c r="J276" s="222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2"/>
      <c r="G277" s="222"/>
      <c r="H277" s="222"/>
      <c r="I277" s="222"/>
      <c r="J277" s="222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2"/>
      <c r="G278" s="222"/>
      <c r="H278" s="222"/>
      <c r="I278" s="222"/>
      <c r="J278" s="222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2"/>
      <c r="G279" s="222"/>
      <c r="H279" s="222"/>
      <c r="I279" s="222"/>
      <c r="J279" s="222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2"/>
      <c r="G280" s="222"/>
      <c r="H280" s="222"/>
      <c r="I280" s="222"/>
      <c r="J280" s="222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2"/>
      <c r="G281" s="222"/>
      <c r="H281" s="222"/>
      <c r="I281" s="222"/>
      <c r="J281" s="222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2"/>
      <c r="G282" s="222"/>
      <c r="H282" s="222"/>
      <c r="I282" s="222"/>
      <c r="J282" s="222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2"/>
      <c r="G283" s="222"/>
      <c r="H283" s="222"/>
      <c r="I283" s="222"/>
      <c r="J283" s="222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2"/>
      <c r="G284" s="222"/>
      <c r="H284" s="222"/>
      <c r="I284" s="222"/>
      <c r="J284" s="222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2"/>
      <c r="G285" s="222"/>
      <c r="H285" s="222"/>
      <c r="I285" s="222"/>
      <c r="J285" s="222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2"/>
      <c r="G286" s="222"/>
      <c r="H286" s="222"/>
      <c r="I286" s="222"/>
      <c r="J286" s="222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2"/>
      <c r="G287" s="222"/>
      <c r="H287" s="222"/>
      <c r="I287" s="222"/>
      <c r="J287" s="222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2"/>
      <c r="G288" s="222"/>
      <c r="H288" s="222"/>
      <c r="I288" s="222"/>
      <c r="J288" s="222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2"/>
      <c r="G289" s="222"/>
      <c r="H289" s="222"/>
      <c r="I289" s="222"/>
      <c r="J289" s="222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2"/>
      <c r="G290" s="222"/>
      <c r="H290" s="222"/>
      <c r="I290" s="222"/>
      <c r="J290" s="222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2"/>
      <c r="G291" s="222"/>
      <c r="H291" s="222"/>
      <c r="I291" s="222"/>
      <c r="J291" s="222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2"/>
      <c r="G292" s="222"/>
      <c r="H292" s="222"/>
      <c r="I292" s="222"/>
      <c r="J292" s="222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G1:K1"/>
    <mergeCell ref="G5:K5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K31:K32"/>
    <mergeCell ref="D252:F252"/>
    <mergeCell ref="H252:J252"/>
    <mergeCell ref="H254:J254"/>
    <mergeCell ref="H256:I256"/>
    <mergeCell ref="D31:D32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зміни 10.06.2025 року </vt:lpstr>
      <vt:lpstr>'зміни 10.06.2025 року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2025-06-26T12:07:37Z</dcterms:modified>
</cp:coreProperties>
</file>