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205" tabRatio="500"/>
  </bookViews>
  <sheets>
    <sheet name="фінплан" sheetId="9" r:id="rId1"/>
  </sheets>
  <definedNames>
    <definedName name="Print_Area" localSheetId="0">фінплан!$A$1:$J$123</definedName>
    <definedName name="Print_Titles" localSheetId="0">фінплан!$33:$34</definedName>
  </definedNames>
  <calcPr calcId="152511" iterateDelta="1E-4"/>
</workbook>
</file>

<file path=xl/calcChain.xml><?xml version="1.0" encoding="utf-8"?>
<calcChain xmlns="http://schemas.openxmlformats.org/spreadsheetml/2006/main">
  <c r="F116" i="9" l="1"/>
  <c r="F106" i="9" s="1"/>
  <c r="F105" i="9" s="1"/>
  <c r="F108" i="9"/>
  <c r="F107" i="9"/>
  <c r="H106" i="9"/>
  <c r="I106" i="9"/>
  <c r="J106" i="9"/>
  <c r="G106" i="9"/>
  <c r="G105" i="9"/>
  <c r="F115" i="9"/>
  <c r="F114" i="9" s="1"/>
  <c r="F40" i="9"/>
  <c r="J41" i="9"/>
  <c r="J40" i="9"/>
  <c r="I41" i="9"/>
  <c r="I40" i="9"/>
  <c r="H41" i="9"/>
  <c r="H40" i="9"/>
  <c r="G41" i="9"/>
  <c r="G40" i="9"/>
  <c r="J56" i="9"/>
  <c r="I56" i="9"/>
  <c r="H56" i="9"/>
  <c r="G56" i="9"/>
  <c r="F56" i="9" s="1"/>
  <c r="E40" i="9"/>
  <c r="E45" i="9" s="1"/>
  <c r="C45" i="9"/>
  <c r="C53" i="9"/>
  <c r="C54" i="9" s="1"/>
  <c r="D45" i="9"/>
  <c r="D73" i="9" s="1"/>
  <c r="D74" i="9" s="1"/>
  <c r="D75" i="9" s="1"/>
  <c r="D77" i="9" s="1"/>
  <c r="F45" i="9"/>
  <c r="F53" i="9" s="1"/>
  <c r="F54" i="9" s="1"/>
  <c r="I49" i="9"/>
  <c r="J49" i="9"/>
  <c r="J74" i="9" s="1"/>
  <c r="C51" i="9"/>
  <c r="E51" i="9"/>
  <c r="G51" i="9"/>
  <c r="H51" i="9"/>
  <c r="H74" i="9" s="1"/>
  <c r="D54" i="9"/>
  <c r="E56" i="9"/>
  <c r="D57" i="9"/>
  <c r="D70" i="9" s="1"/>
  <c r="G57" i="9"/>
  <c r="G71" i="9" s="1"/>
  <c r="H57" i="9"/>
  <c r="I57" i="9"/>
  <c r="I71" i="9" s="1"/>
  <c r="J57" i="9"/>
  <c r="E59" i="9"/>
  <c r="E57" i="9" s="1"/>
  <c r="E71" i="9" s="1"/>
  <c r="F59" i="9"/>
  <c r="F60" i="9"/>
  <c r="F62" i="9"/>
  <c r="F57" i="9"/>
  <c r="F64" i="9"/>
  <c r="F67" i="9"/>
  <c r="C70" i="9"/>
  <c r="C71" i="9"/>
  <c r="E70" i="9"/>
  <c r="G70" i="9"/>
  <c r="F70" i="9" s="1"/>
  <c r="H70" i="9"/>
  <c r="D71" i="9"/>
  <c r="G74" i="9"/>
  <c r="C77" i="9"/>
  <c r="F79" i="9"/>
  <c r="J81" i="9"/>
  <c r="G83" i="9"/>
  <c r="H83" i="9"/>
  <c r="I83" i="9"/>
  <c r="D92" i="9"/>
  <c r="G92" i="9"/>
  <c r="H92" i="9"/>
  <c r="F92" i="9" s="1"/>
  <c r="I92" i="9"/>
  <c r="E93" i="9"/>
  <c r="E92" i="9" s="1"/>
  <c r="G93" i="9"/>
  <c r="F93" i="9" s="1"/>
  <c r="H93" i="9"/>
  <c r="I93" i="9"/>
  <c r="J93" i="9"/>
  <c r="J92" i="9"/>
  <c r="F99" i="9"/>
  <c r="C105" i="9"/>
  <c r="D105" i="9"/>
  <c r="E105" i="9"/>
  <c r="H105" i="9"/>
  <c r="I105" i="9"/>
  <c r="J105" i="9"/>
  <c r="C114" i="9"/>
  <c r="D114" i="9"/>
  <c r="E114" i="9"/>
  <c r="I114" i="9"/>
  <c r="G114" i="9"/>
  <c r="H114" i="9"/>
  <c r="J114" i="9"/>
  <c r="F49" i="9"/>
  <c r="H71" i="9"/>
  <c r="J71" i="9"/>
  <c r="F74" i="9"/>
  <c r="J45" i="9"/>
  <c r="J73" i="9"/>
  <c r="J53" i="9"/>
  <c r="J54" i="9"/>
  <c r="J75" i="9" s="1"/>
  <c r="J78" i="9" s="1"/>
  <c r="J77" i="9" s="1"/>
  <c r="I45" i="9"/>
  <c r="I73" i="9" s="1"/>
  <c r="H45" i="9"/>
  <c r="H53" i="9" s="1"/>
  <c r="H54" i="9" s="1"/>
  <c r="H75" i="9" s="1"/>
  <c r="H77" i="9" s="1"/>
  <c r="G45" i="9"/>
  <c r="G73" i="9"/>
  <c r="I53" i="9"/>
  <c r="I54" i="9" s="1"/>
  <c r="I75" i="9" s="1"/>
  <c r="I78" i="9" s="1"/>
  <c r="H73" i="9"/>
  <c r="G53" i="9"/>
  <c r="G54" i="9" s="1"/>
  <c r="G75" i="9" s="1"/>
  <c r="G77" i="9" s="1"/>
  <c r="F78" i="9" l="1"/>
  <c r="I77" i="9"/>
  <c r="E53" i="9"/>
  <c r="E54" i="9" s="1"/>
  <c r="E73" i="9"/>
  <c r="E74" i="9" s="1"/>
  <c r="E75" i="9" s="1"/>
  <c r="E77" i="9" s="1"/>
  <c r="D81" i="9"/>
  <c r="D83" i="9" s="1"/>
  <c r="D78" i="9"/>
  <c r="F73" i="9"/>
  <c r="F71" i="9"/>
  <c r="F75" i="9" s="1"/>
  <c r="F77" i="9" s="1"/>
  <c r="F81" i="9" s="1"/>
  <c r="F83" i="9" s="1"/>
  <c r="I74" i="9"/>
</calcChain>
</file>

<file path=xl/sharedStrings.xml><?xml version="1.0" encoding="utf-8"?>
<sst xmlns="http://schemas.openxmlformats.org/spreadsheetml/2006/main" count="219" uniqueCount="218">
  <si>
    <t>ПОГОДЖЕНО ____________________________</t>
  </si>
  <si>
    <t>Додаток 1</t>
  </si>
  <si>
    <t>Начальник управління _____________________</t>
  </si>
  <si>
    <t>до Порядку складання, затвердження та контролю за виконанням</t>
  </si>
  <si>
    <t>_______________________________Калуської міської ради</t>
  </si>
  <si>
    <t>фінансових планів  комунальних підприємств</t>
  </si>
  <si>
    <t>(головний розпорядник коштів)</t>
  </si>
  <si>
    <t>міської ради</t>
  </si>
  <si>
    <t>"____" ________________ 2024р.</t>
  </si>
  <si>
    <t>ЗАТВЕРДЖЕНО_______________________</t>
  </si>
  <si>
    <t xml:space="preserve">Рішенням виконавчого комітету 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</si>
  <si>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</si>
  <si>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Калуської міської ради</t>
  </si>
  <si>
    <t xml:space="preserve">Заступник міського голови з питань діяльності </t>
  </si>
  <si>
    <t>виконавчих органів Калуської міської ради</t>
  </si>
  <si>
    <t xml:space="preserve"> ___________________________________</t>
  </si>
  <si>
    <t xml:space="preserve"> "_____" __________________ 2024р.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</si>
  <si>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</si>
  <si>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</si>
  <si>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</si>
  <si>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</si>
  <si>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>КП "Калуський муніципальний ринок"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</si>
  <si>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</si>
  <si>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</si>
  <si>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</si>
  <si>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</si>
  <si>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м. Калуш, Івано-Франківська обл.</t>
  </si>
  <si>
    <t>за КОАТУУ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</si>
  <si>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</si>
  <si>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Управління економічного розвитку міста</t>
  </si>
  <si>
    <t>за СПОДУ</t>
  </si>
  <si>
    <t xml:space="preserve">Галузь     </t>
  </si>
  <si>
    <t>за ЗКГНГ</t>
  </si>
  <si>
    <t xml:space="preserve">Вид економічної діяльності    </t>
  </si>
  <si>
    <t>Надання в оренду й експлуатацію власного чи орендованого нерухомого майна</t>
  </si>
  <si>
    <t xml:space="preserve">за  КВЕД  </t>
  </si>
  <si>
    <t>68.20</t>
  </si>
  <si>
    <t>Одиниця виміру: тис.грн.</t>
  </si>
  <si>
    <t>Форма власності</t>
  </si>
  <si>
    <t xml:space="preserve">комунальна </t>
  </si>
  <si>
    <t xml:space="preserve">Чисельність працівників  </t>
  </si>
  <si>
    <t xml:space="preserve">Місцезнаходження  </t>
  </si>
  <si>
    <t>вул. І.Франка, 1. м. Калуш, Івано-Франківська обл.</t>
  </si>
  <si>
    <t xml:space="preserve">Телефон </t>
  </si>
  <si>
    <t xml:space="preserve">Прізвище та ініціали керівника  </t>
  </si>
  <si>
    <t>Онуфрик Л.Я.</t>
  </si>
  <si>
    <t>ФІНАНСОВИЙ ПЛАН ПІДПРИЄМСТВА НА  2025 рік</t>
  </si>
  <si>
    <t>Основні фінансові показники підприємства</t>
  </si>
  <si>
    <t>І. Формування фінансових результатів</t>
  </si>
  <si>
    <t xml:space="preserve">Код рядка </t>
  </si>
  <si>
    <t>Факт попереднього року</t>
  </si>
  <si>
    <t xml:space="preserve"> План поточного року</t>
  </si>
  <si>
    <t>Факт поточного року (прогноз)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</si>
  <si>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</si>
  <si>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</si>
  <si>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</si>
  <si>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</si>
  <si>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</si>
  <si>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</si>
  <si>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</si>
  <si>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</si>
  <si>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</si>
  <si>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</si>
  <si>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</si>
  <si>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</si>
  <si>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</si>
  <si>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</si>
  <si>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t>004</t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</si>
  <si>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</si>
  <si>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</si>
  <si>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</si>
  <si>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</si>
  <si>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r>
      <t xml:space="preserve">Інші операційні доходи </t>
    </r>
    <r>
      <rPr>
        <i/>
        <sz val="12"/>
        <rFont val="Arial"/>
        <family val="2"/>
        <charset val="204"/>
      </rPr>
      <t>(розшифрувати) лізинг</t>
    </r>
  </si>
  <si>
    <t>007</t>
  </si>
  <si>
    <t>Дохід від участі в капіталі (розшифрування)</t>
  </si>
  <si>
    <t>008</t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</si>
  <si>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</si>
  <si>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t>009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</si>
  <si>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(амортизація безкоштовно отриманих основних засобів)</t>
    </r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</si>
  <si>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</si>
  <si>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</si>
  <si>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</si>
  <si>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Дохід з місцевого бюджету за цільовими програмами, у тому числі:</t>
  </si>
  <si>
    <t>012</t>
  </si>
  <si>
    <t>Програми здійснення КМР фінансової підтримки КП«Калуський  муніципальний ринок» на  2020 – 2025 роки</t>
  </si>
  <si>
    <t>012/1</t>
  </si>
  <si>
    <t>Усього доходів (без врахування доходу з місцевого бюджету за програмами)</t>
  </si>
  <si>
    <t>013</t>
  </si>
  <si>
    <t>Усього доходів</t>
  </si>
  <si>
    <t>014</t>
  </si>
  <si>
    <t>Витрати</t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</si>
  <si>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</si>
  <si>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t>015</t>
  </si>
  <si>
    <t>Адміністративні витрати, усього, у тому числі:</t>
  </si>
  <si>
    <t>016</t>
  </si>
  <si>
    <t>витрати, пов’язані з використанням службових автомобілів</t>
  </si>
  <si>
    <t>016/1</t>
  </si>
  <si>
    <t>витрати на консалтингові послуги  (% банку по дог лізингу,комісія за у-ня кред.коштами)</t>
  </si>
  <si>
    <t>016/2</t>
  </si>
  <si>
    <t>витрати на страхові послуги</t>
  </si>
  <si>
    <t>016/3</t>
  </si>
  <si>
    <t>витрати на аудиторські послуги</t>
  </si>
  <si>
    <t>016/4</t>
  </si>
  <si>
    <t>016/5</t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</si>
  <si>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</si>
  <si>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t>017</t>
  </si>
  <si>
    <r>
      <t xml:space="preserve">Інші операційні витрати </t>
    </r>
    <r>
      <rPr>
        <i/>
        <sz val="12"/>
        <rFont val="Arial"/>
        <family val="2"/>
        <charset val="204"/>
      </rPr>
      <t xml:space="preserve"> амортизаціні витрати</t>
    </r>
  </si>
  <si>
    <t>018</t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</si>
  <si>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</si>
  <si>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t>019</t>
  </si>
  <si>
    <t xml:space="preserve"> </t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</si>
  <si>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</si>
  <si>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t>020</t>
  </si>
  <si>
    <r>
      <t xml:space="preserve">Інші витрати </t>
    </r>
    <r>
      <rPr>
        <i/>
        <sz val="12"/>
        <rFont val="Arial"/>
        <family val="2"/>
        <charset val="204"/>
      </rPr>
      <t>( тіло кредиту)</t>
    </r>
  </si>
  <si>
    <t>021</t>
  </si>
  <si>
    <t xml:space="preserve">    </t>
  </si>
  <si>
    <t>Податок на прибуток від звичайної діяльності</t>
  </si>
  <si>
    <t>022</t>
  </si>
  <si>
    <t>Надзвичайні витрати (невідшкодовані збитки)</t>
  </si>
  <si>
    <t>023</t>
  </si>
  <si>
    <t>Усього витрати (за рахунок місцевого бюджету)</t>
  </si>
  <si>
    <t>024</t>
  </si>
  <si>
    <t>Усього витрати</t>
  </si>
  <si>
    <t>025</t>
  </si>
  <si>
    <t>Фінансові результати діяльності:</t>
  </si>
  <si>
    <t>Валовий прибуток (збиток)</t>
  </si>
  <si>
    <t>026</t>
  </si>
  <si>
    <t>Фінансовий результат від операційної діяльності</t>
  </si>
  <si>
    <t>027</t>
  </si>
  <si>
    <t>Фінансовий результат від звичайної діяльності до оподаткування</t>
  </si>
  <si>
    <t>028</t>
  </si>
  <si>
    <t>Частка меншості</t>
  </si>
  <si>
    <t>029</t>
  </si>
  <si>
    <t>Чистий  прибуток (збиток), у тому числі:</t>
  </si>
  <si>
    <t>030</t>
  </si>
  <si>
    <t xml:space="preserve">прибуток </t>
  </si>
  <si>
    <t>030/1</t>
  </si>
  <si>
    <t>збиток</t>
  </si>
  <si>
    <t>030/2</t>
  </si>
  <si>
    <t>ІІ. Розподіл чистого прибутку</t>
  </si>
  <si>
    <t>Відрахування частини прибутку (доходу)</t>
  </si>
  <si>
    <t>031</t>
  </si>
  <si>
    <t>яка підлягає зарахуванню до загального фонду міського бюджету</t>
  </si>
  <si>
    <t>031/1</t>
  </si>
  <si>
    <t>господарськими товариствами, у статутному фонді яких більше 50 відсотків акцій (часток, паїв) належать державі</t>
  </si>
  <si>
    <t>031/2</t>
  </si>
  <si>
    <t>Залишок нерозподіленого прибутку (непокритого збитку) на початок звітного періоду</t>
  </si>
  <si>
    <t>032</t>
  </si>
  <si>
    <t>Розвиток виробництва</t>
  </si>
  <si>
    <t>033</t>
  </si>
  <si>
    <t>у тому числі за основними видами діяльності згідно з КВЕД</t>
  </si>
  <si>
    <t>033/1</t>
  </si>
  <si>
    <t>Резервний фонд</t>
  </si>
  <si>
    <t>034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</si>
  <si>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</si>
  <si>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035</t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</si>
  <si>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</si>
  <si>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t>036</t>
  </si>
  <si>
    <t>Залишок нерозподіленого прибутку (непокритого збитку) на кінець звітного періоду</t>
  </si>
  <si>
    <t>037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</si>
  <si>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</si>
  <si>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</si>
  <si>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038</t>
  </si>
  <si>
    <t>податок на прибуток</t>
  </si>
  <si>
    <t>038/1</t>
  </si>
  <si>
    <t>акцизний збір</t>
  </si>
  <si>
    <t>038/2</t>
  </si>
  <si>
    <t>ПДВ, що підлягає сплаті до бюджету за підсумками звітного періоду</t>
  </si>
  <si>
    <t>038/3</t>
  </si>
  <si>
    <t>ПДВ, що підлягає відшкодуванню з бюджету за підсумками звітного періоду</t>
  </si>
  <si>
    <t>038/4</t>
  </si>
  <si>
    <t>рентні платежі</t>
  </si>
  <si>
    <t>038/5</t>
  </si>
  <si>
    <t>ресурсні платежі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</si>
  <si>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</si>
  <si>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 xml:space="preserve"> (земельний МПН)</t>
    </r>
  </si>
  <si>
    <t>038/7</t>
  </si>
  <si>
    <t xml:space="preserve">відрахування частини чистого прибутку державними підприємствами </t>
  </si>
  <si>
    <t>038/7/1</t>
  </si>
  <si>
    <t>Погашення податкової заборгованості,  у тому числі:</t>
  </si>
  <si>
    <t>039</t>
  </si>
  <si>
    <t>погашення реструктуризованих та відстрочених сум, що підлягають сплаті у поточному році до бюджету</t>
  </si>
  <si>
    <t>039/1</t>
  </si>
  <si>
    <t>до державних цільових фондів</t>
  </si>
  <si>
    <t>039/2</t>
  </si>
  <si>
    <t>неустойки (штрафи, пені)</t>
  </si>
  <si>
    <t>039/3</t>
  </si>
  <si>
    <t>Внески до державних цільових фондів,  у тому числі:</t>
  </si>
  <si>
    <t>040</t>
  </si>
  <si>
    <t>Єдиний соціальний внесок</t>
  </si>
  <si>
    <t>040/1</t>
  </si>
  <si>
    <t>ПДФО</t>
  </si>
  <si>
    <t>040/2</t>
  </si>
  <si>
    <t>Військовий збір</t>
  </si>
  <si>
    <t>040/3</t>
  </si>
  <si>
    <t>Інші обов’язкові платежі, у тому числі:</t>
  </si>
  <si>
    <t>041</t>
  </si>
  <si>
    <t xml:space="preserve">місцеві податки та збори </t>
  </si>
  <si>
    <t>041/1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</si>
  <si>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</si>
  <si>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t>041/2</t>
  </si>
  <si>
    <t>ІV. Дані про персонал та витрати на оплату праці</t>
  </si>
  <si>
    <t>Штатна чисельність працівників</t>
  </si>
  <si>
    <t>042</t>
  </si>
  <si>
    <t>Витрати на оплату праці, у т.ч.:</t>
  </si>
  <si>
    <t>043</t>
  </si>
  <si>
    <t>Заробітна плата 2110</t>
  </si>
  <si>
    <t>043/1</t>
  </si>
  <si>
    <t>Нарахування на оплату праці 2120</t>
  </si>
  <si>
    <t>043/2</t>
  </si>
  <si>
    <t>Директор  КП _________________                                                 __________________                                                              ____________________</t>
  </si>
  <si>
    <t>Л.Я.ОНУФРИК</t>
  </si>
  <si>
    <t>(ініціали, прізвище)</t>
  </si>
  <si>
    <t xml:space="preserve">Бухгалтер _________________       </t>
  </si>
  <si>
    <t>Г.М.ЛІЩИНСЬКА</t>
  </si>
  <si>
    <t>М.П.</t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</si>
  <si>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</t>
    </r>
    <r>
      <rPr>
        <i/>
        <sz val="12"/>
        <color indexed="63"/>
        <rFont val="Arial"/>
        <family val="2"/>
        <charset val="204"/>
      </rPr>
      <t>ЗП,комун.послуги, обс.комп.техніки, канцтовари</t>
    </r>
    <r>
      <rPr>
        <i/>
        <sz val="12"/>
        <rFont val="Arial"/>
        <family val="2"/>
        <charset val="204"/>
      </rPr>
      <t>)</t>
    </r>
  </si>
  <si>
    <t>16.12.2024 № 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</si>
</sst>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3" x14ac:knownFonts="1">
    <font>
      <sz val="10"/>
      <name val="Arial Cyr"/>
      <family val="2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 Cyr"/>
      <family val="2"/>
      <charset val="204"/>
    </font>
    <font>
      <sz val="12"/>
      <name val="Arial"/>
      <family val="2"/>
      <charset val="204"/>
    </font>
    <font>
      <sz val="16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Arial Narrow"/>
      <family val="2"/>
      <charset val="204"/>
    </font>
    <font>
      <b/>
      <sz val="11"/>
      <name val="Arial"/>
      <family val="2"/>
      <charset val="204"/>
    </font>
    <font>
      <b/>
      <sz val="16"/>
      <name val="Arial Narrow"/>
      <family val="2"/>
      <charset val="204"/>
    </font>
    <font>
      <b/>
      <sz val="15"/>
      <name val="Arial"/>
      <family val="2"/>
      <charset val="204"/>
    </font>
    <font>
      <sz val="16"/>
      <name val="Arial Narrow"/>
      <family val="2"/>
      <charset val="204"/>
    </font>
    <font>
      <b/>
      <sz val="12"/>
      <name val="Arial Narrow"/>
      <family val="2"/>
      <charset val="204"/>
    </font>
    <font>
      <b/>
      <i/>
      <sz val="12"/>
      <name val="Arial"/>
      <family val="2"/>
      <charset val="204"/>
    </font>
    <font>
      <b/>
      <sz val="8"/>
      <name val="Arial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u/>
      <sz val="16"/>
      <name val="Arial"/>
      <family val="2"/>
      <charset val="204"/>
    </font>
    <font>
      <sz val="12"/>
      <color indexed="10"/>
      <name val="Arial"/>
      <family val="2"/>
      <charset val="204"/>
    </font>
    <font>
      <b/>
      <sz val="14"/>
      <name val="Arial Cyr"/>
      <family val="2"/>
      <charset val="204"/>
    </font>
    <font>
      <b/>
      <i/>
      <sz val="14"/>
      <name val="Arial"/>
      <family val="2"/>
      <charset val="204"/>
    </font>
    <font>
      <i/>
      <sz val="12"/>
      <color indexed="63"/>
      <name val="Arial"/>
      <family val="2"/>
      <charset val="204"/>
    </font>
    <font>
      <sz val="12"/>
      <color rgb="FFFF0000"/>
      <name val="Arial"/>
      <family val="2"/>
      <charset val="204"/>
    </font>
    <font>
      <sz val="12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31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0" fillId="2" borderId="2" xfId="0" applyFont="1" applyFill="1" applyBorder="1"/>
    <xf numFmtId="0" fontId="7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0" fontId="1" fillId="2" borderId="0" xfId="0" applyFont="1" applyFill="1"/>
    <xf numFmtId="0" fontId="7" fillId="2" borderId="0" xfId="0" applyFont="1" applyFill="1" applyBorder="1" applyAlignment="1"/>
    <xf numFmtId="0" fontId="1" fillId="2" borderId="0" xfId="0" applyFont="1" applyFill="1" applyAlignment="1">
      <alignment horizontal="center" vertical="top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/>
    <xf numFmtId="0" fontId="13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wrapText="1"/>
    </xf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/>
    <xf numFmtId="0" fontId="7" fillId="2" borderId="6" xfId="0" applyFont="1" applyFill="1" applyBorder="1" applyAlignment="1"/>
    <xf numFmtId="0" fontId="7" fillId="2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left" wrapText="1"/>
    </xf>
    <xf numFmtId="0" fontId="17" fillId="2" borderId="2" xfId="0" applyFont="1" applyFill="1" applyBorder="1" applyAlignment="1">
      <alignment wrapText="1"/>
    </xf>
    <xf numFmtId="0" fontId="4" fillId="2" borderId="7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/>
    </xf>
    <xf numFmtId="0" fontId="7" fillId="2" borderId="7" xfId="0" applyFont="1" applyFill="1" applyBorder="1"/>
    <xf numFmtId="0" fontId="7" fillId="2" borderId="2" xfId="0" applyFont="1" applyFill="1" applyBorder="1"/>
    <xf numFmtId="0" fontId="21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vertical="center"/>
    </xf>
    <xf numFmtId="164" fontId="19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right" vertical="center"/>
    </xf>
    <xf numFmtId="2" fontId="4" fillId="4" borderId="3" xfId="0" applyNumberFormat="1" applyFont="1" applyFill="1" applyBorder="1"/>
    <xf numFmtId="164" fontId="7" fillId="2" borderId="3" xfId="0" applyNumberFormat="1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vertical="center"/>
    </xf>
    <xf numFmtId="164" fontId="7" fillId="2" borderId="3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vertical="center"/>
    </xf>
    <xf numFmtId="2" fontId="4" fillId="3" borderId="3" xfId="0" applyNumberFormat="1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/>
    <xf numFmtId="0" fontId="7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/>
    </xf>
    <xf numFmtId="2" fontId="4" fillId="5" borderId="3" xfId="0" applyNumberFormat="1" applyFont="1" applyFill="1" applyBorder="1"/>
    <xf numFmtId="2" fontId="7" fillId="5" borderId="3" xfId="0" applyNumberFormat="1" applyFont="1" applyFill="1" applyBorder="1"/>
    <xf numFmtId="0" fontId="7" fillId="3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4" fontId="7" fillId="4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right" vertical="center"/>
    </xf>
    <xf numFmtId="164" fontId="7" fillId="2" borderId="3" xfId="0" applyNumberFormat="1" applyFont="1" applyFill="1" applyBorder="1" applyAlignment="1">
      <alignment horizontal="right" vertical="center"/>
    </xf>
    <xf numFmtId="2" fontId="4" fillId="3" borderId="3" xfId="0" applyNumberFormat="1" applyFont="1" applyFill="1" applyBorder="1" applyAlignment="1">
      <alignment horizontal="right" vertical="center"/>
    </xf>
    <xf numFmtId="0" fontId="11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9" fontId="23" fillId="2" borderId="3" xfId="0" applyNumberFormat="1" applyFont="1" applyFill="1" applyBorder="1" applyAlignment="1">
      <alignment horizontal="center" vertical="center"/>
    </xf>
    <xf numFmtId="4" fontId="24" fillId="2" borderId="3" xfId="0" applyNumberFormat="1" applyFont="1" applyFill="1" applyBorder="1" applyAlignment="1">
      <alignment horizontal="right" vertical="center"/>
    </xf>
    <xf numFmtId="4" fontId="3" fillId="4" borderId="3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vertical="center" wrapText="1"/>
    </xf>
    <xf numFmtId="49" fontId="25" fillId="3" borderId="3" xfId="0" applyNumberFormat="1" applyFont="1" applyFill="1" applyBorder="1" applyAlignment="1">
      <alignment horizontal="center" vertical="center"/>
    </xf>
    <xf numFmtId="2" fontId="26" fillId="3" borderId="3" xfId="0" applyNumberFormat="1" applyFont="1" applyFill="1" applyBorder="1"/>
    <xf numFmtId="0" fontId="20" fillId="6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vertical="center" wrapText="1"/>
    </xf>
    <xf numFmtId="164" fontId="28" fillId="6" borderId="3" xfId="0" applyNumberFormat="1" applyFont="1" applyFill="1" applyBorder="1" applyAlignment="1">
      <alignment vertical="center" wrapText="1"/>
    </xf>
    <xf numFmtId="0" fontId="7" fillId="7" borderId="3" xfId="0" applyFont="1" applyFill="1" applyBorder="1" applyAlignment="1">
      <alignment vertical="center" wrapText="1"/>
    </xf>
    <xf numFmtId="49" fontId="7" fillId="7" borderId="3" xfId="0" applyNumberFormat="1" applyFont="1" applyFill="1" applyBorder="1" applyAlignment="1">
      <alignment horizontal="center" vertical="center"/>
    </xf>
    <xf numFmtId="2" fontId="7" fillId="7" borderId="3" xfId="0" applyNumberFormat="1" applyFont="1" applyFill="1" applyBorder="1" applyAlignment="1">
      <alignment vertical="center"/>
    </xf>
    <xf numFmtId="4" fontId="4" fillId="7" borderId="3" xfId="0" applyNumberFormat="1" applyFont="1" applyFill="1" applyBorder="1" applyAlignment="1">
      <alignment vertical="center"/>
    </xf>
    <xf numFmtId="2" fontId="4" fillId="7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vertical="center"/>
    </xf>
    <xf numFmtId="164" fontId="4" fillId="4" borderId="3" xfId="0" applyNumberFormat="1" applyFont="1" applyFill="1" applyBorder="1" applyAlignment="1">
      <alignment vertical="center"/>
    </xf>
    <xf numFmtId="164" fontId="29" fillId="2" borderId="3" xfId="0" applyNumberFormat="1" applyFont="1" applyFill="1" applyBorder="1" applyAlignment="1">
      <alignment vertical="center"/>
    </xf>
    <xf numFmtId="4" fontId="7" fillId="2" borderId="3" xfId="0" applyNumberFormat="1" applyFont="1" applyFill="1" applyBorder="1" applyAlignment="1">
      <alignment horizontal="right" vertical="center" wrapText="1"/>
    </xf>
    <xf numFmtId="4" fontId="4" fillId="4" borderId="3" xfId="0" applyNumberFormat="1" applyFont="1" applyFill="1" applyBorder="1" applyAlignment="1">
      <alignment vertical="center"/>
    </xf>
    <xf numFmtId="4" fontId="4" fillId="2" borderId="3" xfId="0" applyNumberFormat="1" applyFont="1" applyFill="1" applyBorder="1" applyAlignment="1">
      <alignment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4" fontId="29" fillId="2" borderId="3" xfId="0" applyNumberFormat="1" applyFont="1" applyFill="1" applyBorder="1" applyAlignment="1">
      <alignment vertical="center"/>
    </xf>
    <xf numFmtId="4" fontId="4" fillId="7" borderId="3" xfId="0" applyNumberFormat="1" applyFont="1" applyFill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vertical="center"/>
    </xf>
    <xf numFmtId="2" fontId="4" fillId="2" borderId="3" xfId="0" applyNumberFormat="1" applyFont="1" applyFill="1" applyBorder="1"/>
    <xf numFmtId="0" fontId="30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15" fillId="2" borderId="3" xfId="0" applyFont="1" applyFill="1" applyBorder="1" applyAlignment="1">
      <alignment horizontal="center"/>
    </xf>
    <xf numFmtId="0" fontId="7" fillId="2" borderId="4" xfId="0" applyFont="1" applyFill="1" applyBorder="1"/>
    <xf numFmtId="0" fontId="19" fillId="2" borderId="0" xfId="0" applyFont="1" applyFill="1" applyAlignment="1">
      <alignment horizontal="left" vertical="center"/>
    </xf>
    <xf numFmtId="2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 wrapText="1"/>
    </xf>
    <xf numFmtId="164" fontId="41" fillId="2" borderId="3" xfId="0" applyNumberFormat="1" applyFont="1" applyFill="1" applyBorder="1" applyAlignment="1">
      <alignment vertical="center"/>
    </xf>
    <xf numFmtId="165" fontId="4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2" fontId="41" fillId="3" borderId="3" xfId="0" applyNumberFormat="1" applyFont="1" applyFill="1" applyBorder="1"/>
    <xf numFmtId="2" fontId="41" fillId="5" borderId="3" xfId="0" applyNumberFormat="1" applyFont="1" applyFill="1" applyBorder="1"/>
    <xf numFmtId="0" fontId="24" fillId="2" borderId="0" xfId="0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64" fontId="41" fillId="5" borderId="3" xfId="0" applyNumberFormat="1" applyFont="1" applyFill="1" applyBorder="1" applyAlignment="1">
      <alignment vertical="center"/>
    </xf>
    <xf numFmtId="164" fontId="42" fillId="2" borderId="3" xfId="0" applyNumberFormat="1" applyFont="1" applyFill="1" applyBorder="1" applyAlignment="1">
      <alignment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4" fontId="4" fillId="8" borderId="3" xfId="0" applyNumberFormat="1" applyFont="1" applyFill="1" applyBorder="1" applyAlignment="1">
      <alignment horizontal="center" vertical="center" wrapText="1"/>
    </xf>
    <xf numFmtId="4" fontId="4" fillId="8" borderId="3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0" fillId="6" borderId="3" xfId="0" applyFont="1" applyFill="1" applyBorder="1" applyAlignment="1">
      <alignment vertical="center" wrapText="1"/>
    </xf>
    <xf numFmtId="49" fontId="25" fillId="6" borderId="3" xfId="0" applyNumberFormat="1" applyFont="1" applyFill="1" applyBorder="1" applyAlignment="1">
      <alignment horizontal="center" vertical="center"/>
    </xf>
    <xf numFmtId="2" fontId="26" fillId="6" borderId="3" xfId="0" applyNumberFormat="1" applyFont="1" applyFill="1" applyBorder="1" applyAlignment="1">
      <alignment horizontal="center" vertical="center"/>
    </xf>
    <xf numFmtId="2" fontId="26" fillId="6" borderId="3" xfId="0" applyNumberFormat="1" applyFont="1" applyFill="1" applyBorder="1" applyAlignment="1">
      <alignment horizontal="right" vertical="center"/>
    </xf>
    <xf numFmtId="0" fontId="25" fillId="6" borderId="3" xfId="0" applyFont="1" applyFill="1" applyBorder="1" applyAlignment="1">
      <alignment horizontal="center" vertical="center"/>
    </xf>
    <xf numFmtId="2" fontId="31" fillId="6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/>
    </xf>
    <xf numFmtId="4" fontId="4" fillId="6" borderId="3" xfId="0" applyNumberFormat="1" applyFont="1" applyFill="1" applyBorder="1" applyAlignment="1">
      <alignment horizontal="center" vertical="center" wrapText="1"/>
    </xf>
    <xf numFmtId="4" fontId="7" fillId="9" borderId="3" xfId="0" applyNumberFormat="1" applyFont="1" applyFill="1" applyBorder="1" applyAlignment="1">
      <alignment horizontal="center" vertical="center" wrapText="1"/>
    </xf>
    <xf numFmtId="164" fontId="7" fillId="9" borderId="3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49" fontId="23" fillId="5" borderId="3" xfId="0" applyNumberFormat="1" applyFont="1" applyFill="1" applyBorder="1" applyAlignment="1">
      <alignment horizontal="center" vertical="center"/>
    </xf>
    <xf numFmtId="4" fontId="32" fillId="5" borderId="3" xfId="0" applyNumberFormat="1" applyFont="1" applyFill="1" applyBorder="1" applyAlignment="1">
      <alignment horizontal="center" vertical="center" wrapText="1"/>
    </xf>
    <xf numFmtId="164" fontId="33" fillId="2" borderId="3" xfId="0" applyNumberFormat="1" applyFont="1" applyFill="1" applyBorder="1" applyAlignment="1">
      <alignment horizontal="center" vertical="center" wrapText="1"/>
    </xf>
    <xf numFmtId="164" fontId="33" fillId="2" borderId="3" xfId="0" applyNumberFormat="1" applyFont="1" applyFill="1" applyBorder="1" applyAlignment="1">
      <alignment horizontal="right" vertical="center" wrapText="1"/>
    </xf>
    <xf numFmtId="164" fontId="34" fillId="2" borderId="3" xfId="0" applyNumberFormat="1" applyFont="1" applyFill="1" applyBorder="1" applyAlignment="1">
      <alignment horizontal="right" vertical="center" wrapText="1"/>
    </xf>
    <xf numFmtId="4" fontId="7" fillId="5" borderId="3" xfId="0" applyNumberFormat="1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 wrapText="1"/>
    </xf>
    <xf numFmtId="3" fontId="35" fillId="2" borderId="3" xfId="0" applyNumberFormat="1" applyFont="1" applyFill="1" applyBorder="1" applyAlignment="1">
      <alignment horizontal="right" vertical="center" wrapText="1"/>
    </xf>
    <xf numFmtId="3" fontId="33" fillId="2" borderId="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3" fontId="33" fillId="2" borderId="3" xfId="0" applyNumberFormat="1" applyFont="1" applyFill="1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right" vertical="center" wrapText="1"/>
    </xf>
    <xf numFmtId="0" fontId="5" fillId="10" borderId="3" xfId="0" applyFont="1" applyFill="1" applyBorder="1" applyAlignment="1">
      <alignment horizontal="center" vertical="center" wrapText="1"/>
    </xf>
    <xf numFmtId="49" fontId="5" fillId="10" borderId="3" xfId="0" applyNumberFormat="1" applyFont="1" applyFill="1" applyBorder="1" applyAlignment="1">
      <alignment horizontal="center" vertical="center"/>
    </xf>
    <xf numFmtId="164" fontId="20" fillId="10" borderId="3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4" fontId="7" fillId="8" borderId="3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right" vertical="center" wrapText="1"/>
    </xf>
    <xf numFmtId="0" fontId="7" fillId="8" borderId="3" xfId="0" applyFont="1" applyFill="1" applyBorder="1" applyAlignment="1">
      <alignment vertical="center" wrapText="1"/>
    </xf>
    <xf numFmtId="164" fontId="7" fillId="2" borderId="3" xfId="0" applyNumberFormat="1" applyFont="1" applyFill="1" applyBorder="1" applyAlignment="1">
      <alignment horizontal="right" vertical="center" wrapText="1"/>
    </xf>
    <xf numFmtId="0" fontId="20" fillId="10" borderId="3" xfId="0" applyFont="1" applyFill="1" applyBorder="1" applyAlignment="1">
      <alignment horizontal="center" vertical="center" wrapText="1"/>
    </xf>
    <xf numFmtId="4" fontId="20" fillId="10" borderId="3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11" fillId="2" borderId="6" xfId="0" applyNumberFormat="1" applyFont="1" applyFill="1" applyBorder="1" applyAlignment="1">
      <alignment vertical="center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164" fontId="4" fillId="2" borderId="8" xfId="0" applyNumberFormat="1" applyFont="1" applyFill="1" applyBorder="1" applyAlignment="1">
      <alignment horizontal="right" vertical="center" wrapText="1"/>
    </xf>
    <xf numFmtId="4" fontId="29" fillId="2" borderId="8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wrapText="1"/>
    </xf>
    <xf numFmtId="9" fontId="4" fillId="4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9" fontId="5" fillId="2" borderId="0" xfId="0" applyNumberFormat="1" applyFont="1" applyFill="1" applyBorder="1" applyAlignment="1">
      <alignment horizontal="center"/>
    </xf>
    <xf numFmtId="9" fontId="4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/>
    </xf>
    <xf numFmtId="9" fontId="7" fillId="2" borderId="0" xfId="0" applyNumberFormat="1" applyFont="1" applyFill="1" applyBorder="1"/>
    <xf numFmtId="164" fontId="4" fillId="2" borderId="0" xfId="0" applyNumberFormat="1" applyFont="1" applyFill="1" applyBorder="1" applyAlignment="1">
      <alignment horizontal="center"/>
    </xf>
    <xf numFmtId="0" fontId="37" fillId="2" borderId="0" xfId="0" applyFont="1" applyFill="1" applyBorder="1"/>
    <xf numFmtId="0" fontId="7" fillId="2" borderId="0" xfId="0" applyFont="1" applyFill="1" applyBorder="1" applyAlignment="1">
      <alignment horizontal="center" wrapText="1"/>
    </xf>
    <xf numFmtId="164" fontId="5" fillId="2" borderId="0" xfId="0" applyNumberFormat="1" applyFont="1" applyFill="1" applyBorder="1" applyAlignment="1">
      <alignment horizontal="center" vertical="center"/>
    </xf>
    <xf numFmtId="164" fontId="38" fillId="2" borderId="0" xfId="0" applyNumberFormat="1" applyFont="1" applyFill="1" applyAlignment="1">
      <alignment horizontal="center"/>
    </xf>
    <xf numFmtId="0" fontId="38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vertical="center"/>
    </xf>
    <xf numFmtId="0" fontId="20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/>
    <xf numFmtId="0" fontId="29" fillId="2" borderId="0" xfId="0" applyFont="1" applyFill="1" applyBorder="1" applyAlignment="1"/>
    <xf numFmtId="3" fontId="4" fillId="2" borderId="8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6" fillId="2" borderId="2" xfId="0" applyFont="1" applyFill="1" applyBorder="1" applyAlignment="1">
      <alignment wrapText="1"/>
    </xf>
    <xf numFmtId="0" fontId="7" fillId="2" borderId="4" xfId="0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right"/>
    </xf>
    <xf numFmtId="0" fontId="7" fillId="2" borderId="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0" fontId="17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0" xfId="0" applyNumberFormat="1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20" fillId="11" borderId="3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7"/>
  <sheetViews>
    <sheetView tabSelected="1" view="pageBreakPreview" topLeftCell="A6" zoomScale="75" zoomScaleNormal="75" workbookViewId="0">
      <selection activeCell="G10" sqref="G10:J10"/>
    </sheetView>
  </sheetViews>
  <sheetFormatPr defaultRowHeight="15.75" x14ac:dyDescent="0.25"/>
  <cols>
    <col min="1" max="1" width="52" style="8" customWidth="1"/>
    <col min="2" max="2" width="10" style="9" customWidth="1"/>
    <col min="3" max="3" width="14.5703125" style="9" customWidth="1"/>
    <col min="4" max="4" width="14" style="9" customWidth="1"/>
    <col min="5" max="5" width="14.28515625" style="8" customWidth="1"/>
    <col min="6" max="6" width="14.140625" style="8" customWidth="1"/>
    <col min="7" max="7" width="13.7109375" style="8" customWidth="1"/>
    <col min="8" max="8" width="12.7109375" style="8" customWidth="1"/>
    <col min="9" max="9" width="13.85546875" style="8" customWidth="1"/>
    <col min="10" max="10" width="13.42578125" style="8" customWidth="1"/>
    <col min="11" max="11" width="13.85546875" style="10" customWidth="1"/>
    <col min="12" max="12" width="18.7109375" style="8" customWidth="1"/>
    <col min="13" max="13" width="9.140625" style="8" bestFit="1"/>
    <col min="14" max="16384" width="9.140625" style="8"/>
  </cols>
  <sheetData>
    <row r="1" spans="1:11" x14ac:dyDescent="0.25">
      <c r="A1" s="212" t="s">
        <v>0</v>
      </c>
      <c r="B1" s="212"/>
      <c r="C1" s="11"/>
      <c r="D1" s="11"/>
      <c r="G1" s="211" t="s">
        <v>1</v>
      </c>
      <c r="H1" s="211"/>
      <c r="I1" s="211"/>
      <c r="J1" s="211"/>
    </row>
    <row r="2" spans="1:11" x14ac:dyDescent="0.25">
      <c r="A2" s="12" t="s">
        <v>2</v>
      </c>
      <c r="B2" s="13"/>
      <c r="G2" s="211" t="s">
        <v>3</v>
      </c>
      <c r="H2" s="211"/>
      <c r="I2" s="211"/>
      <c r="J2" s="211"/>
    </row>
    <row r="3" spans="1:11" x14ac:dyDescent="0.25">
      <c r="A3" s="14" t="s">
        <v>4</v>
      </c>
      <c r="B3" s="15"/>
      <c r="G3" s="211" t="s">
        <v>5</v>
      </c>
      <c r="H3" s="211"/>
      <c r="I3" s="211"/>
      <c r="J3" s="211"/>
    </row>
    <row r="4" spans="1:11" x14ac:dyDescent="0.25">
      <c r="A4" s="12" t="s">
        <v>6</v>
      </c>
      <c r="B4" s="15"/>
      <c r="G4" s="211" t="s">
        <v>7</v>
      </c>
      <c r="H4" s="211"/>
      <c r="I4" s="211"/>
      <c r="J4" s="211"/>
    </row>
    <row r="5" spans="1:11" ht="22.5" customHeight="1" x14ac:dyDescent="0.25">
      <c r="A5" s="210" t="s">
        <v>8</v>
      </c>
      <c r="B5" s="210"/>
      <c r="C5" s="16"/>
      <c r="D5" s="16"/>
      <c r="E5" s="17"/>
      <c r="F5" s="17"/>
      <c r="G5" s="211"/>
      <c r="H5" s="211"/>
      <c r="I5" s="211"/>
      <c r="J5" s="211"/>
    </row>
    <row r="6" spans="1:11" ht="9" customHeight="1" x14ac:dyDescent="0.25">
      <c r="B6" s="17"/>
      <c r="C6" s="17"/>
      <c r="D6" s="17"/>
      <c r="E6" s="17"/>
      <c r="F6" s="17"/>
      <c r="G6" s="18"/>
      <c r="H6" s="18"/>
      <c r="I6" s="18"/>
      <c r="J6" s="18"/>
    </row>
    <row r="7" spans="1:11" x14ac:dyDescent="0.25">
      <c r="A7" s="215"/>
      <c r="B7" s="215"/>
      <c r="C7" s="19"/>
      <c r="D7" s="19"/>
      <c r="E7" s="20"/>
      <c r="F7" s="20"/>
      <c r="G7" s="212" t="s">
        <v>9</v>
      </c>
      <c r="H7" s="212"/>
      <c r="I7" s="212"/>
      <c r="J7" s="212"/>
    </row>
    <row r="8" spans="1:11" s="1" customFormat="1" ht="15" customHeight="1" x14ac:dyDescent="0.2">
      <c r="E8" s="21"/>
      <c r="F8" s="21"/>
      <c r="G8" s="216" t="s">
        <v>10</v>
      </c>
      <c r="H8" s="216"/>
      <c r="I8" s="216"/>
      <c r="J8" s="216"/>
      <c r="K8" s="109"/>
    </row>
    <row r="9" spans="1:11" ht="16.5" customHeight="1" x14ac:dyDescent="0.25">
      <c r="A9" s="22" t="s">
        <v>11</v>
      </c>
      <c r="B9" s="22"/>
      <c r="C9" s="22"/>
      <c r="D9" s="22"/>
      <c r="E9" s="22"/>
      <c r="F9" s="22"/>
      <c r="G9" s="217" t="s">
        <v>12</v>
      </c>
      <c r="H9" s="217"/>
      <c r="I9" s="217"/>
      <c r="J9" s="217"/>
    </row>
    <row r="10" spans="1:11" s="1" customFormat="1" ht="19.5" customHeight="1" x14ac:dyDescent="0.2">
      <c r="A10" s="22" t="s">
        <v>13</v>
      </c>
      <c r="B10" s="22"/>
      <c r="C10" s="23"/>
      <c r="D10" s="23"/>
      <c r="E10" s="21"/>
      <c r="F10" s="21"/>
      <c r="G10" s="210" t="s">
        <v>217</v>
      </c>
      <c r="H10" s="210"/>
      <c r="I10" s="210"/>
      <c r="J10" s="210"/>
      <c r="K10" s="109"/>
    </row>
    <row r="11" spans="1:11" ht="17.25" customHeight="1" x14ac:dyDescent="0.25">
      <c r="A11" s="218" t="s">
        <v>14</v>
      </c>
      <c r="B11" s="218"/>
      <c r="C11" s="16"/>
      <c r="D11" s="16"/>
      <c r="E11" s="25"/>
      <c r="F11" s="25"/>
      <c r="G11" s="219"/>
      <c r="H11" s="219"/>
      <c r="I11" s="219"/>
      <c r="J11" s="219"/>
    </row>
    <row r="12" spans="1:11" ht="19.5" customHeight="1" x14ac:dyDescent="0.25">
      <c r="A12" s="8" t="s">
        <v>15</v>
      </c>
      <c r="E12" s="25"/>
      <c r="F12" s="25"/>
      <c r="G12" s="22"/>
      <c r="H12" s="22"/>
      <c r="I12" s="22"/>
      <c r="J12" s="9"/>
    </row>
    <row r="13" spans="1:11" s="1" customFormat="1" ht="16.5" customHeight="1" x14ac:dyDescent="0.25">
      <c r="A13" s="8" t="s">
        <v>16</v>
      </c>
      <c r="B13" s="26"/>
      <c r="C13" s="26"/>
      <c r="D13" s="26"/>
      <c r="E13" s="21"/>
      <c r="F13" s="21"/>
      <c r="G13" s="212"/>
      <c r="H13" s="212"/>
      <c r="I13" s="212"/>
      <c r="J13" s="212"/>
      <c r="K13" s="109"/>
    </row>
    <row r="14" spans="1:11" s="1" customFormat="1" ht="15" x14ac:dyDescent="0.2">
      <c r="B14" s="26"/>
      <c r="C14" s="26"/>
      <c r="D14" s="26"/>
      <c r="E14" s="21"/>
      <c r="F14" s="21"/>
      <c r="G14" s="218"/>
      <c r="H14" s="218"/>
      <c r="I14" s="218"/>
      <c r="J14" s="218"/>
      <c r="K14" s="109"/>
    </row>
    <row r="15" spans="1:11" x14ac:dyDescent="0.25">
      <c r="B15" s="27"/>
      <c r="C15" s="27"/>
      <c r="D15" s="27"/>
      <c r="E15" s="27"/>
      <c r="F15" s="27"/>
      <c r="G15" s="220"/>
      <c r="H15" s="220"/>
      <c r="I15" s="220"/>
      <c r="J15" s="110" t="s">
        <v>17</v>
      </c>
    </row>
    <row r="16" spans="1:11" x14ac:dyDescent="0.25">
      <c r="A16" s="28" t="s">
        <v>18</v>
      </c>
      <c r="B16" s="28"/>
      <c r="C16" s="28"/>
      <c r="D16" s="28"/>
      <c r="E16" s="28"/>
      <c r="F16" s="28"/>
      <c r="G16" s="9"/>
      <c r="H16" s="29"/>
      <c r="I16" s="111" t="s">
        <v>19</v>
      </c>
      <c r="J16" s="112">
        <v>2025</v>
      </c>
    </row>
    <row r="17" spans="1:10" ht="18" customHeight="1" x14ac:dyDescent="0.25">
      <c r="A17" s="30" t="s">
        <v>20</v>
      </c>
      <c r="B17" s="221" t="s">
        <v>21</v>
      </c>
      <c r="C17" s="221"/>
      <c r="D17" s="221"/>
      <c r="E17" s="221"/>
      <c r="F17" s="221"/>
      <c r="G17" s="221"/>
      <c r="H17" s="214" t="s">
        <v>22</v>
      </c>
      <c r="I17" s="214"/>
      <c r="J17" s="112">
        <v>34672304</v>
      </c>
    </row>
    <row r="18" spans="1:10" ht="15.75" customHeight="1" x14ac:dyDescent="0.25">
      <c r="A18" s="32" t="s">
        <v>23</v>
      </c>
      <c r="B18" s="213"/>
      <c r="C18" s="213"/>
      <c r="D18" s="213"/>
      <c r="E18" s="213"/>
      <c r="F18" s="213"/>
      <c r="G18" s="213"/>
      <c r="H18" s="214" t="s">
        <v>24</v>
      </c>
      <c r="I18" s="214"/>
      <c r="J18" s="112">
        <v>150</v>
      </c>
    </row>
    <row r="19" spans="1:10" ht="15.75" customHeight="1" x14ac:dyDescent="0.25">
      <c r="A19" s="33" t="s">
        <v>25</v>
      </c>
      <c r="B19" s="222" t="s">
        <v>26</v>
      </c>
      <c r="C19" s="222"/>
      <c r="D19" s="222"/>
      <c r="E19" s="222"/>
      <c r="F19" s="222"/>
      <c r="G19" s="222"/>
      <c r="H19" s="223" t="s">
        <v>27</v>
      </c>
      <c r="I19" s="223"/>
      <c r="J19" s="112"/>
    </row>
    <row r="20" spans="1:10" ht="15.75" customHeight="1" x14ac:dyDescent="0.25">
      <c r="A20" s="30" t="s">
        <v>28</v>
      </c>
      <c r="B20" s="224" t="s">
        <v>29</v>
      </c>
      <c r="C20" s="224"/>
      <c r="D20" s="224"/>
      <c r="E20" s="224"/>
      <c r="F20" s="224"/>
      <c r="G20" s="224"/>
      <c r="H20" s="223" t="s">
        <v>30</v>
      </c>
      <c r="I20" s="223"/>
      <c r="J20" s="112"/>
    </row>
    <row r="21" spans="1:10" ht="15.75" customHeight="1" x14ac:dyDescent="0.25">
      <c r="A21" s="30" t="s">
        <v>31</v>
      </c>
      <c r="B21" s="213"/>
      <c r="C21" s="213"/>
      <c r="D21" s="213"/>
      <c r="E21" s="213"/>
      <c r="F21" s="213"/>
      <c r="G21" s="213"/>
      <c r="H21" s="223" t="s">
        <v>32</v>
      </c>
      <c r="I21" s="223"/>
      <c r="J21" s="112"/>
    </row>
    <row r="22" spans="1:10" ht="15.75" customHeight="1" x14ac:dyDescent="0.25">
      <c r="A22" s="35" t="s">
        <v>33</v>
      </c>
      <c r="B22" s="226" t="s">
        <v>34</v>
      </c>
      <c r="C22" s="226"/>
      <c r="D22" s="226"/>
      <c r="E22" s="226"/>
      <c r="F22" s="226"/>
      <c r="G22" s="226"/>
      <c r="H22" s="223" t="s">
        <v>35</v>
      </c>
      <c r="I22" s="223"/>
      <c r="J22" s="112" t="s">
        <v>36</v>
      </c>
    </row>
    <row r="23" spans="1:10" ht="15.75" customHeight="1" x14ac:dyDescent="0.25">
      <c r="A23" s="35" t="s">
        <v>37</v>
      </c>
      <c r="B23" s="227"/>
      <c r="C23" s="227"/>
      <c r="D23" s="227"/>
      <c r="E23" s="227"/>
      <c r="F23" s="227"/>
      <c r="G23" s="227"/>
      <c r="H23" s="223"/>
      <c r="I23" s="223"/>
      <c r="J23" s="112"/>
    </row>
    <row r="24" spans="1:10" ht="15.75" customHeight="1" x14ac:dyDescent="0.25">
      <c r="A24" s="35" t="s">
        <v>38</v>
      </c>
      <c r="B24" s="228" t="s">
        <v>39</v>
      </c>
      <c r="C24" s="228"/>
      <c r="D24" s="228"/>
      <c r="E24" s="228"/>
      <c r="F24" s="228"/>
      <c r="G24" s="228"/>
      <c r="H24" s="223"/>
      <c r="I24" s="223"/>
      <c r="J24" s="112"/>
    </row>
    <row r="25" spans="1:10" x14ac:dyDescent="0.25">
      <c r="A25" s="35" t="s">
        <v>40</v>
      </c>
      <c r="B25" s="37">
        <v>12</v>
      </c>
      <c r="C25" s="36"/>
      <c r="D25" s="36"/>
      <c r="E25" s="36"/>
      <c r="F25" s="36"/>
      <c r="G25" s="36"/>
      <c r="H25" s="34"/>
      <c r="I25" s="31"/>
      <c r="J25" s="29"/>
    </row>
    <row r="26" spans="1:10" x14ac:dyDescent="0.25">
      <c r="A26" s="38" t="s">
        <v>41</v>
      </c>
      <c r="B26" s="229" t="s">
        <v>42</v>
      </c>
      <c r="C26" s="229"/>
      <c r="D26" s="229"/>
      <c r="E26" s="229"/>
      <c r="F26" s="229"/>
      <c r="G26" s="229"/>
      <c r="H26" s="229"/>
      <c r="I26" s="229"/>
    </row>
    <row r="27" spans="1:10" ht="14.25" customHeight="1" x14ac:dyDescent="0.25">
      <c r="A27" s="35" t="s">
        <v>43</v>
      </c>
      <c r="B27" s="39"/>
      <c r="C27" s="40"/>
      <c r="D27" s="40"/>
      <c r="E27" s="40"/>
      <c r="F27" s="40"/>
      <c r="G27" s="40"/>
      <c r="H27" s="40"/>
      <c r="I27" s="113"/>
    </row>
    <row r="28" spans="1:10" x14ac:dyDescent="0.25">
      <c r="A28" s="38" t="s">
        <v>44</v>
      </c>
      <c r="B28" s="230" t="s">
        <v>45</v>
      </c>
      <c r="C28" s="230"/>
      <c r="D28" s="230"/>
      <c r="E28" s="230"/>
      <c r="F28" s="230"/>
      <c r="G28" s="230"/>
      <c r="H28" s="230"/>
      <c r="I28" s="230"/>
    </row>
    <row r="29" spans="1:10" x14ac:dyDescent="0.25">
      <c r="A29" s="24"/>
      <c r="B29" s="8"/>
      <c r="C29" s="8"/>
      <c r="D29" s="8"/>
    </row>
    <row r="30" spans="1:10" x14ac:dyDescent="0.25">
      <c r="A30" s="24"/>
      <c r="B30" s="8"/>
      <c r="C30" s="8"/>
      <c r="D30" s="8"/>
    </row>
    <row r="31" spans="1:10" ht="22.5" customHeight="1" x14ac:dyDescent="0.25">
      <c r="A31" s="231" t="s">
        <v>46</v>
      </c>
      <c r="B31" s="231"/>
      <c r="C31" s="231"/>
      <c r="D31" s="231"/>
      <c r="E31" s="231"/>
      <c r="F31" s="231"/>
      <c r="G31" s="231"/>
      <c r="H31" s="231"/>
      <c r="I31" s="231"/>
      <c r="J31" s="231"/>
    </row>
    <row r="32" spans="1:10" ht="12" customHeight="1" x14ac:dyDescent="0.25">
      <c r="A32" s="232"/>
      <c r="B32" s="232"/>
      <c r="C32" s="232"/>
      <c r="D32" s="232"/>
      <c r="E32" s="232"/>
      <c r="F32" s="232"/>
      <c r="G32" s="232"/>
      <c r="H32" s="232"/>
      <c r="I32" s="232"/>
      <c r="J32" s="114"/>
    </row>
    <row r="33" spans="1:18" ht="21" customHeight="1" x14ac:dyDescent="0.25">
      <c r="A33" s="233" t="s">
        <v>47</v>
      </c>
      <c r="B33" s="233"/>
      <c r="C33" s="233"/>
      <c r="D33" s="233"/>
      <c r="E33" s="233"/>
      <c r="F33" s="233"/>
      <c r="G33" s="233"/>
      <c r="H33" s="233"/>
      <c r="I33" s="233"/>
      <c r="J33" s="233"/>
    </row>
    <row r="34" spans="1:18" ht="18" customHeight="1" x14ac:dyDescent="0.25">
      <c r="A34" s="225" t="s">
        <v>48</v>
      </c>
      <c r="B34" s="225"/>
      <c r="C34" s="225"/>
      <c r="D34" s="225"/>
      <c r="E34" s="225"/>
      <c r="F34" s="225"/>
      <c r="G34" s="225"/>
      <c r="H34" s="225"/>
      <c r="I34" s="225"/>
      <c r="J34" s="225"/>
    </row>
    <row r="35" spans="1:18" ht="19.5" customHeight="1" x14ac:dyDescent="0.25">
      <c r="A35" s="41"/>
      <c r="B35" s="41"/>
      <c r="C35" s="42">
        <v>2023</v>
      </c>
      <c r="D35" s="42">
        <v>2024</v>
      </c>
      <c r="E35" s="42">
        <v>2024</v>
      </c>
      <c r="F35" s="42">
        <v>2025</v>
      </c>
      <c r="G35" s="42"/>
      <c r="H35" s="42"/>
      <c r="I35" s="41"/>
      <c r="J35" s="41"/>
    </row>
    <row r="36" spans="1:18" ht="18.75" customHeight="1" x14ac:dyDescent="0.25">
      <c r="A36" s="245"/>
      <c r="B36" s="235" t="s">
        <v>49</v>
      </c>
      <c r="C36" s="246" t="s">
        <v>50</v>
      </c>
      <c r="D36" s="246" t="s">
        <v>51</v>
      </c>
      <c r="E36" s="247" t="s">
        <v>52</v>
      </c>
      <c r="F36" s="248" t="s">
        <v>53</v>
      </c>
      <c r="G36" s="235" t="s">
        <v>54</v>
      </c>
      <c r="H36" s="235"/>
      <c r="I36" s="235"/>
      <c r="J36" s="235"/>
      <c r="K36" s="115"/>
    </row>
    <row r="37" spans="1:18" ht="45.75" customHeight="1" x14ac:dyDescent="0.25">
      <c r="A37" s="245"/>
      <c r="B37" s="235"/>
      <c r="C37" s="246"/>
      <c r="D37" s="246"/>
      <c r="E37" s="247"/>
      <c r="F37" s="249"/>
      <c r="G37" s="45" t="s">
        <v>55</v>
      </c>
      <c r="H37" s="45" t="s">
        <v>56</v>
      </c>
      <c r="I37" s="45" t="s">
        <v>57</v>
      </c>
      <c r="J37" s="45" t="s">
        <v>58</v>
      </c>
      <c r="K37" s="115"/>
    </row>
    <row r="38" spans="1:18" x14ac:dyDescent="0.25">
      <c r="A38" s="43">
        <v>1</v>
      </c>
      <c r="B38" s="44">
        <v>2</v>
      </c>
      <c r="C38" s="46">
        <v>3</v>
      </c>
      <c r="D38" s="46">
        <v>4</v>
      </c>
      <c r="E38" s="44">
        <v>5</v>
      </c>
      <c r="F38" s="44">
        <v>6</v>
      </c>
      <c r="G38" s="43">
        <v>7</v>
      </c>
      <c r="H38" s="43">
        <v>8</v>
      </c>
      <c r="I38" s="43">
        <v>9</v>
      </c>
      <c r="J38" s="43">
        <v>10</v>
      </c>
    </row>
    <row r="39" spans="1:18" ht="26.25" customHeight="1" x14ac:dyDescent="0.25">
      <c r="A39" s="47" t="s">
        <v>59</v>
      </c>
      <c r="B39" s="48"/>
      <c r="C39" s="48"/>
      <c r="D39" s="49"/>
      <c r="E39" s="49"/>
      <c r="F39" s="49"/>
      <c r="G39" s="48"/>
      <c r="H39" s="48"/>
      <c r="I39" s="48"/>
      <c r="J39" s="48"/>
    </row>
    <row r="40" spans="1:18" ht="41.45" customHeight="1" x14ac:dyDescent="0.2">
      <c r="A40" s="50" t="s">
        <v>60</v>
      </c>
      <c r="B40" s="51" t="s">
        <v>61</v>
      </c>
      <c r="C40" s="52">
        <v>1666.5</v>
      </c>
      <c r="D40" s="52">
        <v>4038</v>
      </c>
      <c r="E40" s="52">
        <f>1784.5+831.5</f>
        <v>2616</v>
      </c>
      <c r="F40" s="52">
        <f>3453.3</f>
        <v>3453.3</v>
      </c>
      <c r="G40" s="52">
        <f>738+112</f>
        <v>850</v>
      </c>
      <c r="H40" s="52">
        <f>643+112.4</f>
        <v>755.4</v>
      </c>
      <c r="I40" s="52">
        <f>785+109.7</f>
        <v>894.7</v>
      </c>
      <c r="J40" s="52">
        <f>842.4+110.8</f>
        <v>953.19999999999993</v>
      </c>
      <c r="K40" s="236"/>
      <c r="L40" s="237"/>
      <c r="M40" s="237"/>
    </row>
    <row r="41" spans="1:18" ht="36.6" customHeight="1" x14ac:dyDescent="0.25">
      <c r="A41" s="53" t="s">
        <v>62</v>
      </c>
      <c r="B41" s="43" t="s">
        <v>63</v>
      </c>
      <c r="C41" s="54">
        <v>328.92</v>
      </c>
      <c r="D41" s="55">
        <v>758</v>
      </c>
      <c r="E41" s="55">
        <v>436</v>
      </c>
      <c r="F41" s="55">
        <v>575.6</v>
      </c>
      <c r="G41" s="52">
        <f>123+18.7</f>
        <v>141.69999999999999</v>
      </c>
      <c r="H41" s="52">
        <f>107.1+18.7</f>
        <v>125.8</v>
      </c>
      <c r="I41" s="52">
        <f>130.9+18.3</f>
        <v>149.20000000000002</v>
      </c>
      <c r="J41" s="52">
        <f>140.4+18.5</f>
        <v>158.9</v>
      </c>
      <c r="K41" s="238"/>
      <c r="L41" s="239"/>
      <c r="M41" s="239"/>
    </row>
    <row r="42" spans="1:18" ht="19.5" customHeight="1" x14ac:dyDescent="0.25">
      <c r="A42" s="53" t="s">
        <v>64</v>
      </c>
      <c r="B42" s="43" t="s">
        <v>65</v>
      </c>
      <c r="C42" s="56"/>
      <c r="D42" s="57"/>
      <c r="E42" s="57"/>
      <c r="F42" s="57"/>
      <c r="G42" s="58"/>
      <c r="H42" s="58"/>
      <c r="I42" s="117"/>
      <c r="J42" s="58"/>
    </row>
    <row r="43" spans="1:18" ht="16.149999999999999" customHeight="1" x14ac:dyDescent="0.25">
      <c r="A43" s="53" t="s">
        <v>66</v>
      </c>
      <c r="B43" s="43" t="s">
        <v>67</v>
      </c>
      <c r="C43" s="56"/>
      <c r="D43" s="57"/>
      <c r="E43" s="57"/>
      <c r="F43" s="57"/>
      <c r="G43" s="58"/>
      <c r="H43" s="58"/>
      <c r="I43" s="117"/>
      <c r="J43" s="58"/>
      <c r="K43" s="240"/>
      <c r="L43" s="241"/>
      <c r="M43" s="241"/>
      <c r="N43" s="241"/>
      <c r="O43" s="241"/>
      <c r="P43" s="241"/>
      <c r="Q43" s="241"/>
      <c r="R43" s="241"/>
    </row>
    <row r="44" spans="1:18" x14ac:dyDescent="0.25">
      <c r="A44" s="53" t="s">
        <v>68</v>
      </c>
      <c r="B44" s="43" t="s">
        <v>69</v>
      </c>
      <c r="C44" s="56"/>
      <c r="D44" s="57"/>
      <c r="E44" s="57"/>
      <c r="F44" s="57"/>
      <c r="G44" s="58"/>
      <c r="H44" s="58"/>
      <c r="I44" s="117"/>
      <c r="J44" s="58"/>
      <c r="K44" s="118"/>
    </row>
    <row r="45" spans="1:18" s="2" customFormat="1" ht="54.75" x14ac:dyDescent="0.25">
      <c r="A45" s="59" t="s">
        <v>70</v>
      </c>
      <c r="B45" s="60" t="s">
        <v>71</v>
      </c>
      <c r="C45" s="61">
        <f t="shared" ref="C45:J45" si="0">C40-C41</f>
        <v>1337.58</v>
      </c>
      <c r="D45" s="61">
        <f t="shared" si="0"/>
        <v>3280</v>
      </c>
      <c r="E45" s="61">
        <f t="shared" si="0"/>
        <v>2180</v>
      </c>
      <c r="F45" s="61">
        <f t="shared" si="0"/>
        <v>2877.7000000000003</v>
      </c>
      <c r="G45" s="61">
        <f t="shared" si="0"/>
        <v>708.3</v>
      </c>
      <c r="H45" s="61">
        <f t="shared" si="0"/>
        <v>629.6</v>
      </c>
      <c r="I45" s="61">
        <f t="shared" si="0"/>
        <v>745.5</v>
      </c>
      <c r="J45" s="61">
        <f t="shared" si="0"/>
        <v>794.3</v>
      </c>
      <c r="K45" s="119"/>
    </row>
    <row r="46" spans="1:18" ht="30" x14ac:dyDescent="0.25">
      <c r="A46" s="50" t="s">
        <v>72</v>
      </c>
      <c r="B46" s="51" t="s">
        <v>73</v>
      </c>
      <c r="C46" s="62"/>
      <c r="D46" s="62"/>
      <c r="E46" s="62"/>
      <c r="F46" s="62"/>
      <c r="G46" s="62"/>
      <c r="H46" s="62"/>
      <c r="I46" s="62"/>
      <c r="J46" s="62"/>
      <c r="K46" s="118"/>
    </row>
    <row r="47" spans="1:18" ht="24" customHeight="1" x14ac:dyDescent="0.25">
      <c r="A47" s="50" t="s">
        <v>74</v>
      </c>
      <c r="B47" s="63" t="s">
        <v>75</v>
      </c>
      <c r="C47" s="62"/>
      <c r="D47" s="62"/>
      <c r="E47" s="62"/>
      <c r="F47" s="62"/>
      <c r="G47" s="64"/>
      <c r="H47" s="64"/>
      <c r="I47" s="120"/>
      <c r="J47" s="64"/>
      <c r="K47" s="118"/>
    </row>
    <row r="48" spans="1:18" ht="20.25" customHeight="1" x14ac:dyDescent="0.25">
      <c r="A48" s="65" t="s">
        <v>76</v>
      </c>
      <c r="B48" s="66" t="s">
        <v>77</v>
      </c>
      <c r="C48" s="67"/>
      <c r="D48" s="67"/>
      <c r="E48" s="55"/>
      <c r="F48" s="55"/>
      <c r="G48" s="68"/>
      <c r="H48" s="68"/>
      <c r="I48" s="121"/>
      <c r="J48" s="68"/>
      <c r="K48" s="118"/>
    </row>
    <row r="49" spans="1:15" ht="30.75" x14ac:dyDescent="0.25">
      <c r="A49" s="69" t="s">
        <v>78</v>
      </c>
      <c r="B49" s="51" t="s">
        <v>79</v>
      </c>
      <c r="C49" s="62"/>
      <c r="D49" s="62"/>
      <c r="E49" s="55"/>
      <c r="F49" s="55">
        <f>G49+H49+I49+J49</f>
        <v>464.6</v>
      </c>
      <c r="G49" s="68">
        <v>2.4</v>
      </c>
      <c r="H49" s="68">
        <v>2.4</v>
      </c>
      <c r="I49" s="68">
        <f>189.9+40</f>
        <v>229.9</v>
      </c>
      <c r="J49" s="68">
        <f>189.9+40</f>
        <v>229.9</v>
      </c>
      <c r="K49" s="118"/>
    </row>
    <row r="50" spans="1:15" ht="46.5" customHeight="1" x14ac:dyDescent="0.25">
      <c r="A50" s="70" t="s">
        <v>80</v>
      </c>
      <c r="B50" s="43" t="s">
        <v>81</v>
      </c>
      <c r="C50" s="56"/>
      <c r="D50" s="56"/>
      <c r="E50" s="71"/>
      <c r="F50" s="71"/>
      <c r="G50" s="58"/>
      <c r="H50" s="58"/>
      <c r="I50" s="117"/>
      <c r="J50" s="58"/>
    </row>
    <row r="51" spans="1:15" ht="34.5" customHeight="1" x14ac:dyDescent="0.25">
      <c r="A51" s="70" t="s">
        <v>82</v>
      </c>
      <c r="B51" s="72" t="s">
        <v>83</v>
      </c>
      <c r="C51" s="73">
        <f>C52</f>
        <v>4463.5600000000004</v>
      </c>
      <c r="D51" s="74">
        <v>2514</v>
      </c>
      <c r="E51" s="75">
        <f>E52</f>
        <v>2334</v>
      </c>
      <c r="F51" s="75">
        <v>1187</v>
      </c>
      <c r="G51" s="75">
        <f>G52</f>
        <v>767</v>
      </c>
      <c r="H51" s="75">
        <f>H52</f>
        <v>420</v>
      </c>
      <c r="I51" s="75"/>
      <c r="J51" s="75"/>
    </row>
    <row r="52" spans="1:15" ht="45" x14ac:dyDescent="0.25">
      <c r="A52" s="76" t="s">
        <v>84</v>
      </c>
      <c r="B52" s="72" t="s">
        <v>85</v>
      </c>
      <c r="C52" s="73">
        <v>4463.5600000000004</v>
      </c>
      <c r="D52" s="74">
        <v>2514</v>
      </c>
      <c r="E52" s="75">
        <v>2334</v>
      </c>
      <c r="F52" s="75">
        <v>1187</v>
      </c>
      <c r="G52" s="75">
        <v>767</v>
      </c>
      <c r="H52" s="75">
        <v>420</v>
      </c>
      <c r="I52" s="75"/>
      <c r="J52" s="75"/>
    </row>
    <row r="53" spans="1:15" s="3" customFormat="1" ht="52.5" customHeight="1" x14ac:dyDescent="0.25">
      <c r="A53" s="77" t="s">
        <v>86</v>
      </c>
      <c r="B53" s="78" t="s">
        <v>87</v>
      </c>
      <c r="C53" s="79">
        <f>C45</f>
        <v>1337.58</v>
      </c>
      <c r="D53" s="56">
        <v>3280</v>
      </c>
      <c r="E53" s="80">
        <f>E45</f>
        <v>2180</v>
      </c>
      <c r="F53" s="81">
        <f>F45+F49</f>
        <v>3342.3</v>
      </c>
      <c r="G53" s="81">
        <f>G45+G49</f>
        <v>710.69999999999993</v>
      </c>
      <c r="H53" s="81">
        <f>H45+H49</f>
        <v>632</v>
      </c>
      <c r="I53" s="81">
        <f>I45+I49</f>
        <v>975.4</v>
      </c>
      <c r="J53" s="81">
        <f>J45+J49</f>
        <v>1024.2</v>
      </c>
      <c r="K53" s="122"/>
    </row>
    <row r="54" spans="1:15" s="3" customFormat="1" ht="26.25" customHeight="1" x14ac:dyDescent="0.3">
      <c r="A54" s="82" t="s">
        <v>88</v>
      </c>
      <c r="B54" s="83" t="s">
        <v>89</v>
      </c>
      <c r="C54" s="84">
        <f>C52+C53</f>
        <v>5801.14</v>
      </c>
      <c r="D54" s="84">
        <f t="shared" ref="D54:J54" si="1">D53+D52</f>
        <v>5794</v>
      </c>
      <c r="E54" s="84">
        <f t="shared" si="1"/>
        <v>4514</v>
      </c>
      <c r="F54" s="84">
        <f>F53+F52</f>
        <v>4529.3</v>
      </c>
      <c r="G54" s="84">
        <f>G53+G52</f>
        <v>1477.6999999999998</v>
      </c>
      <c r="H54" s="84">
        <f t="shared" si="1"/>
        <v>1052</v>
      </c>
      <c r="I54" s="84">
        <f t="shared" si="1"/>
        <v>975.4</v>
      </c>
      <c r="J54" s="84">
        <f t="shared" si="1"/>
        <v>1024.2</v>
      </c>
      <c r="K54" s="115"/>
    </row>
    <row r="55" spans="1:15" s="3" customFormat="1" ht="20.25" x14ac:dyDescent="0.25">
      <c r="A55" s="85" t="s">
        <v>90</v>
      </c>
      <c r="B55" s="86"/>
      <c r="C55" s="87"/>
      <c r="D55" s="88"/>
      <c r="E55" s="88"/>
      <c r="F55" s="87"/>
      <c r="G55" s="87"/>
      <c r="H55" s="87"/>
      <c r="I55" s="87"/>
      <c r="J55" s="87"/>
      <c r="K55" s="122"/>
    </row>
    <row r="56" spans="1:15" ht="36" customHeight="1" x14ac:dyDescent="0.2">
      <c r="A56" s="89" t="s">
        <v>91</v>
      </c>
      <c r="B56" s="90" t="s">
        <v>92</v>
      </c>
      <c r="C56" s="91">
        <v>2577.6999999999998</v>
      </c>
      <c r="D56" s="92">
        <v>2918</v>
      </c>
      <c r="E56" s="93">
        <f>1505.1+873.3</f>
        <v>2378.3999999999996</v>
      </c>
      <c r="F56" s="93">
        <f>G56+H56+I56+J56</f>
        <v>2191</v>
      </c>
      <c r="G56" s="93">
        <f>560.9</f>
        <v>560.9</v>
      </c>
      <c r="H56" s="93">
        <f>565.1</f>
        <v>565.1</v>
      </c>
      <c r="I56" s="93">
        <f>510.8</f>
        <v>510.8</v>
      </c>
      <c r="J56" s="93">
        <f>554.2</f>
        <v>554.20000000000005</v>
      </c>
      <c r="K56" s="123"/>
      <c r="L56" s="124"/>
    </row>
    <row r="57" spans="1:15" ht="32.25" customHeight="1" x14ac:dyDescent="0.25">
      <c r="A57" s="89" t="s">
        <v>93</v>
      </c>
      <c r="B57" s="90" t="s">
        <v>94</v>
      </c>
      <c r="C57" s="91">
        <v>1267.0999999999999</v>
      </c>
      <c r="D57" s="92">
        <f>D59+D60</f>
        <v>2874</v>
      </c>
      <c r="E57" s="93">
        <f>E58+E59+E60+E61+E62+240.3+335</f>
        <v>2366.9</v>
      </c>
      <c r="F57" s="93">
        <f>F59+F60+F62</f>
        <v>1380.8</v>
      </c>
      <c r="G57" s="93">
        <f>G59+G60+G62</f>
        <v>630.6</v>
      </c>
      <c r="H57" s="93">
        <f>H59+H60+H62</f>
        <v>274.60000000000002</v>
      </c>
      <c r="I57" s="93">
        <f>I59+I60+I62</f>
        <v>253.2</v>
      </c>
      <c r="J57" s="93">
        <f>J59+J60+J62</f>
        <v>222.4</v>
      </c>
      <c r="K57" s="115"/>
    </row>
    <row r="58" spans="1:15" ht="36" customHeight="1" x14ac:dyDescent="0.25">
      <c r="A58" s="94" t="s">
        <v>95</v>
      </c>
      <c r="B58" s="72" t="s">
        <v>96</v>
      </c>
      <c r="C58" s="95"/>
      <c r="D58" s="92"/>
      <c r="E58" s="96"/>
      <c r="F58" s="97"/>
      <c r="G58" s="98"/>
      <c r="H58" s="98"/>
      <c r="I58" s="98"/>
      <c r="J58" s="98"/>
    </row>
    <row r="59" spans="1:15" ht="32.25" customHeight="1" x14ac:dyDescent="0.25">
      <c r="A59" s="94" t="s">
        <v>97</v>
      </c>
      <c r="B59" s="72" t="s">
        <v>98</v>
      </c>
      <c r="C59" s="99">
        <v>1593.58</v>
      </c>
      <c r="D59" s="92">
        <v>2514</v>
      </c>
      <c r="E59" s="100">
        <f>1103.4+367.7</f>
        <v>1471.1000000000001</v>
      </c>
      <c r="F59" s="100">
        <f>G59+H59</f>
        <v>48</v>
      </c>
      <c r="G59" s="101">
        <v>28</v>
      </c>
      <c r="H59" s="101">
        <v>20</v>
      </c>
      <c r="I59" s="103"/>
      <c r="J59" s="103"/>
    </row>
    <row r="60" spans="1:15" ht="19.5" customHeight="1" x14ac:dyDescent="0.25">
      <c r="A60" s="94" t="s">
        <v>99</v>
      </c>
      <c r="B60" s="72" t="s">
        <v>100</v>
      </c>
      <c r="C60" s="99">
        <v>398.7</v>
      </c>
      <c r="D60" s="92">
        <v>360</v>
      </c>
      <c r="E60" s="100">
        <v>320.5</v>
      </c>
      <c r="F60" s="100">
        <f>G60+H60</f>
        <v>403.4</v>
      </c>
      <c r="G60" s="101">
        <v>371.2</v>
      </c>
      <c r="H60" s="101">
        <v>32.200000000000003</v>
      </c>
      <c r="I60" s="103"/>
      <c r="J60" s="103"/>
    </row>
    <row r="61" spans="1:15" ht="19.5" customHeight="1" x14ac:dyDescent="0.25">
      <c r="A61" s="94" t="s">
        <v>101</v>
      </c>
      <c r="B61" s="72" t="s">
        <v>102</v>
      </c>
      <c r="C61" s="102"/>
      <c r="D61" s="92"/>
      <c r="E61" s="101"/>
      <c r="F61" s="101"/>
      <c r="G61" s="103"/>
      <c r="H61" s="103"/>
      <c r="I61" s="103"/>
      <c r="J61" s="103"/>
    </row>
    <row r="62" spans="1:15" ht="37.15" customHeight="1" x14ac:dyDescent="0.25">
      <c r="A62" s="129" t="s">
        <v>216</v>
      </c>
      <c r="B62" s="90" t="s">
        <v>103</v>
      </c>
      <c r="C62" s="104"/>
      <c r="D62" s="92"/>
      <c r="E62" s="92"/>
      <c r="F62" s="92">
        <f>G62+H62+I62+J62</f>
        <v>929.4</v>
      </c>
      <c r="G62" s="92">
        <v>231.4</v>
      </c>
      <c r="H62" s="92">
        <v>222.4</v>
      </c>
      <c r="I62" s="92">
        <v>253.2</v>
      </c>
      <c r="J62" s="92">
        <v>222.4</v>
      </c>
      <c r="K62" s="115"/>
    </row>
    <row r="63" spans="1:15" ht="19.5" customHeight="1" x14ac:dyDescent="0.25">
      <c r="A63" s="65" t="s">
        <v>104</v>
      </c>
      <c r="B63" s="105" t="s">
        <v>105</v>
      </c>
      <c r="C63" s="106"/>
      <c r="D63" s="67"/>
      <c r="E63" s="92"/>
      <c r="F63" s="57"/>
      <c r="G63" s="107"/>
      <c r="H63" s="107"/>
      <c r="I63" s="125"/>
      <c r="J63" s="107"/>
    </row>
    <row r="64" spans="1:15" ht="16.5" customHeight="1" x14ac:dyDescent="0.25">
      <c r="A64" s="70" t="s">
        <v>106</v>
      </c>
      <c r="B64" s="72" t="s">
        <v>107</v>
      </c>
      <c r="C64" s="108"/>
      <c r="D64" s="58"/>
      <c r="E64" s="92"/>
      <c r="F64" s="57">
        <f>G64+H64+I64+J64</f>
        <v>220.39999999999998</v>
      </c>
      <c r="G64" s="58">
        <v>2.4</v>
      </c>
      <c r="H64" s="58">
        <v>2.4</v>
      </c>
      <c r="I64" s="126">
        <v>107.8</v>
      </c>
      <c r="J64" s="58">
        <v>107.8</v>
      </c>
      <c r="K64" s="240"/>
      <c r="L64" s="241"/>
      <c r="M64" s="241"/>
      <c r="N64" s="241"/>
      <c r="O64" s="241"/>
    </row>
    <row r="65" spans="1:11" ht="19.5" customHeight="1" x14ac:dyDescent="0.25">
      <c r="A65" s="70" t="s">
        <v>108</v>
      </c>
      <c r="B65" s="72" t="s">
        <v>109</v>
      </c>
      <c r="C65" s="56"/>
      <c r="D65" s="58"/>
      <c r="E65" s="92"/>
      <c r="F65" s="57" t="s">
        <v>110</v>
      </c>
      <c r="G65" s="58"/>
      <c r="H65" s="58"/>
      <c r="I65" s="117"/>
      <c r="J65" s="58"/>
    </row>
    <row r="66" spans="1:11" ht="20.25" customHeight="1" x14ac:dyDescent="0.25">
      <c r="A66" s="70" t="s">
        <v>111</v>
      </c>
      <c r="B66" s="72" t="s">
        <v>112</v>
      </c>
      <c r="C66" s="127"/>
      <c r="D66" s="58"/>
      <c r="E66" s="92"/>
      <c r="F66" s="57"/>
      <c r="G66" s="58"/>
      <c r="H66" s="58"/>
      <c r="I66" s="117"/>
      <c r="J66" s="58"/>
    </row>
    <row r="67" spans="1:11" ht="30" customHeight="1" x14ac:dyDescent="0.25">
      <c r="A67" s="70" t="s">
        <v>113</v>
      </c>
      <c r="B67" s="72" t="s">
        <v>114</v>
      </c>
      <c r="C67" s="128"/>
      <c r="D67" s="128" t="s">
        <v>115</v>
      </c>
      <c r="E67" s="92"/>
      <c r="F67" s="92">
        <f>G67+H67</f>
        <v>735.6</v>
      </c>
      <c r="G67" s="92">
        <v>367.8</v>
      </c>
      <c r="H67" s="92">
        <v>367.8</v>
      </c>
      <c r="I67" s="92"/>
      <c r="J67" s="92"/>
    </row>
    <row r="68" spans="1:11" ht="24" customHeight="1" x14ac:dyDescent="0.25">
      <c r="A68" s="129" t="s">
        <v>116</v>
      </c>
      <c r="B68" s="90" t="s">
        <v>117</v>
      </c>
      <c r="C68" s="130">
        <v>0</v>
      </c>
      <c r="D68" s="130">
        <v>1.6</v>
      </c>
      <c r="E68" s="130">
        <v>0</v>
      </c>
      <c r="F68" s="131">
        <v>0.3</v>
      </c>
      <c r="G68" s="130"/>
      <c r="H68" s="130"/>
      <c r="I68" s="130"/>
      <c r="J68" s="130">
        <v>0.3</v>
      </c>
      <c r="K68" s="186"/>
    </row>
    <row r="69" spans="1:11" s="4" customFormat="1" ht="23.25" customHeight="1" x14ac:dyDescent="0.25">
      <c r="A69" s="94" t="s">
        <v>118</v>
      </c>
      <c r="B69" s="72" t="s">
        <v>119</v>
      </c>
      <c r="C69" s="127"/>
      <c r="D69" s="58"/>
      <c r="E69" s="58"/>
      <c r="F69" s="57"/>
      <c r="G69" s="58"/>
      <c r="H69" s="58"/>
      <c r="I69" s="58"/>
      <c r="J69" s="58"/>
      <c r="K69" s="10"/>
    </row>
    <row r="70" spans="1:11" s="5" customFormat="1" ht="40.5" customHeight="1" x14ac:dyDescent="0.25">
      <c r="A70" s="132" t="s">
        <v>120</v>
      </c>
      <c r="B70" s="78" t="s">
        <v>121</v>
      </c>
      <c r="C70" s="130">
        <f>C51</f>
        <v>4463.5600000000004</v>
      </c>
      <c r="D70" s="130">
        <f>D57</f>
        <v>2874</v>
      </c>
      <c r="E70" s="130">
        <f>E52</f>
        <v>2334</v>
      </c>
      <c r="F70" s="131">
        <f>G70+H70</f>
        <v>1187</v>
      </c>
      <c r="G70" s="130">
        <f>G67+G60+G59</f>
        <v>767</v>
      </c>
      <c r="H70" s="130">
        <f>H67+H60+H59</f>
        <v>420</v>
      </c>
      <c r="I70" s="130">
        <v>0</v>
      </c>
      <c r="J70" s="130">
        <v>0</v>
      </c>
      <c r="K70" s="187"/>
    </row>
    <row r="71" spans="1:11" s="3" customFormat="1" ht="29.25" customHeight="1" x14ac:dyDescent="0.2">
      <c r="A71" s="133" t="s">
        <v>122</v>
      </c>
      <c r="B71" s="134" t="s">
        <v>123</v>
      </c>
      <c r="C71" s="135">
        <f>C70+C56+C57</f>
        <v>8308.36</v>
      </c>
      <c r="D71" s="135">
        <f>D56+D57+D68</f>
        <v>5793.6</v>
      </c>
      <c r="E71" s="135">
        <f>E56+E57+E68</f>
        <v>4745.2999999999993</v>
      </c>
      <c r="F71" s="136">
        <f>F56+F57+F68+F67+F64</f>
        <v>4528.1000000000004</v>
      </c>
      <c r="G71" s="135">
        <f>G56+G57+G68+G67+G64</f>
        <v>1561.7</v>
      </c>
      <c r="H71" s="135">
        <f>H56+H57+H68+H67+H64</f>
        <v>1209.9000000000001</v>
      </c>
      <c r="I71" s="135">
        <f>I56+I57+I68+I64</f>
        <v>871.8</v>
      </c>
      <c r="J71" s="135">
        <f>J56+J57+J68+J64</f>
        <v>884.69999999999993</v>
      </c>
      <c r="K71" s="116"/>
    </row>
    <row r="72" spans="1:11" s="3" customFormat="1" ht="44.25" customHeight="1" x14ac:dyDescent="0.25">
      <c r="A72" s="85" t="s">
        <v>124</v>
      </c>
      <c r="B72" s="137"/>
      <c r="C72" s="138"/>
      <c r="D72" s="87"/>
      <c r="E72" s="87"/>
      <c r="F72" s="87"/>
      <c r="G72" s="87"/>
      <c r="H72" s="87"/>
      <c r="I72" s="87"/>
      <c r="J72" s="87"/>
      <c r="K72" s="122"/>
    </row>
    <row r="73" spans="1:11" ht="27.75" customHeight="1" x14ac:dyDescent="0.25">
      <c r="A73" s="70" t="s">
        <v>125</v>
      </c>
      <c r="B73" s="72" t="s">
        <v>126</v>
      </c>
      <c r="C73" s="139">
        <v>2.8</v>
      </c>
      <c r="D73" s="139">
        <f t="shared" ref="D73:J73" si="2">D45-D56</f>
        <v>362</v>
      </c>
      <c r="E73" s="139">
        <f t="shared" si="2"/>
        <v>-198.39999999999964</v>
      </c>
      <c r="F73" s="139">
        <f t="shared" si="2"/>
        <v>686.70000000000027</v>
      </c>
      <c r="G73" s="139">
        <f t="shared" si="2"/>
        <v>147.39999999999998</v>
      </c>
      <c r="H73" s="139">
        <f t="shared" si="2"/>
        <v>64.5</v>
      </c>
      <c r="I73" s="139">
        <f t="shared" si="2"/>
        <v>234.7</v>
      </c>
      <c r="J73" s="139">
        <f t="shared" si="2"/>
        <v>240.09999999999991</v>
      </c>
    </row>
    <row r="74" spans="1:11" ht="40.5" customHeight="1" x14ac:dyDescent="0.25">
      <c r="A74" s="94" t="s">
        <v>127</v>
      </c>
      <c r="B74" s="72" t="s">
        <v>128</v>
      </c>
      <c r="C74" s="139">
        <v>2.8</v>
      </c>
      <c r="D74" s="140">
        <f>D73+D46-D57+D51</f>
        <v>2</v>
      </c>
      <c r="E74" s="140">
        <f>E73+E46-E57+E51</f>
        <v>-231.29999999999973</v>
      </c>
      <c r="F74" s="140">
        <f>F49+F51-(F57+F64+F67+F68)</f>
        <v>-685.5</v>
      </c>
      <c r="G74" s="140">
        <f>G49+G51-(G57+G64+G67+G68)</f>
        <v>-231.39999999999998</v>
      </c>
      <c r="H74" s="140">
        <f>H49+H51-(H57+H64+H67+H68)</f>
        <v>-222.39999999999998</v>
      </c>
      <c r="I74" s="140">
        <f>I49+I51-(I57+I64+I67+I68)</f>
        <v>-131.1</v>
      </c>
      <c r="J74" s="140">
        <f>J49+J51-(J57+J64+J67+J68)</f>
        <v>-100.6</v>
      </c>
    </row>
    <row r="75" spans="1:11" ht="38.25" customHeight="1" x14ac:dyDescent="0.2">
      <c r="A75" s="94" t="s">
        <v>129</v>
      </c>
      <c r="B75" s="72" t="s">
        <v>130</v>
      </c>
      <c r="C75" s="139">
        <v>2.8</v>
      </c>
      <c r="D75" s="140">
        <f>D74</f>
        <v>2</v>
      </c>
      <c r="E75" s="140">
        <f>E74+E47+E48+E49-E67-E65</f>
        <v>-231.29999999999973</v>
      </c>
      <c r="F75" s="140">
        <f>F54-F71</f>
        <v>1.1999999999998181</v>
      </c>
      <c r="G75" s="140">
        <f>G54-G71</f>
        <v>-84.000000000000227</v>
      </c>
      <c r="H75" s="140">
        <f>H54-H71</f>
        <v>-157.90000000000009</v>
      </c>
      <c r="I75" s="140">
        <f>I54-I71</f>
        <v>103.60000000000002</v>
      </c>
      <c r="J75" s="140">
        <f>J54-J71</f>
        <v>139.50000000000011</v>
      </c>
      <c r="K75" s="6"/>
    </row>
    <row r="76" spans="1:11" ht="29.25" customHeight="1" x14ac:dyDescent="0.25">
      <c r="A76" s="94" t="s">
        <v>131</v>
      </c>
      <c r="B76" s="72" t="s">
        <v>132</v>
      </c>
      <c r="C76" s="140"/>
      <c r="D76" s="140"/>
      <c r="E76" s="140"/>
      <c r="F76" s="140"/>
      <c r="G76" s="140"/>
      <c r="H76" s="140"/>
      <c r="I76" s="140"/>
      <c r="J76" s="140"/>
    </row>
    <row r="77" spans="1:11" ht="42" customHeight="1" x14ac:dyDescent="0.25">
      <c r="A77" s="141" t="s">
        <v>133</v>
      </c>
      <c r="B77" s="142" t="s">
        <v>134</v>
      </c>
      <c r="C77" s="143">
        <f>C78</f>
        <v>2.8</v>
      </c>
      <c r="D77" s="143">
        <f>D75-D68</f>
        <v>0.39999999999999991</v>
      </c>
      <c r="E77" s="143">
        <f>E75-E68</f>
        <v>-231.29999999999973</v>
      </c>
      <c r="F77" s="143">
        <f>F75-F68</f>
        <v>0.89999999999981806</v>
      </c>
      <c r="G77" s="143">
        <f>G75</f>
        <v>-84.000000000000227</v>
      </c>
      <c r="H77" s="143">
        <f>H75</f>
        <v>-157.90000000000009</v>
      </c>
      <c r="I77" s="143">
        <f>I78</f>
        <v>103.60000000000002</v>
      </c>
      <c r="J77" s="143">
        <f>J78</f>
        <v>139.2000000000001</v>
      </c>
    </row>
    <row r="78" spans="1:11" ht="21.75" customHeight="1" x14ac:dyDescent="0.25">
      <c r="A78" s="94" t="s">
        <v>135</v>
      </c>
      <c r="B78" s="72" t="s">
        <v>136</v>
      </c>
      <c r="C78" s="144">
        <v>2.8</v>
      </c>
      <c r="D78" s="144">
        <f>D77</f>
        <v>0.39999999999999991</v>
      </c>
      <c r="E78" s="144"/>
      <c r="F78" s="145">
        <f>SUM(G78:J78)</f>
        <v>242.80000000000013</v>
      </c>
      <c r="G78" s="144"/>
      <c r="H78" s="144"/>
      <c r="I78" s="144">
        <f>I75</f>
        <v>103.60000000000002</v>
      </c>
      <c r="J78" s="144">
        <f>J75-J68</f>
        <v>139.2000000000001</v>
      </c>
    </row>
    <row r="79" spans="1:11" ht="21.75" customHeight="1" x14ac:dyDescent="0.25">
      <c r="A79" s="94" t="s">
        <v>137</v>
      </c>
      <c r="B79" s="72" t="s">
        <v>138</v>
      </c>
      <c r="C79" s="127"/>
      <c r="D79" s="95"/>
      <c r="E79" s="95">
        <v>231.3</v>
      </c>
      <c r="F79" s="95">
        <f>G79+H79+I79+J79</f>
        <v>241.9</v>
      </c>
      <c r="G79" s="146">
        <v>84</v>
      </c>
      <c r="H79" s="146">
        <v>157.9</v>
      </c>
      <c r="I79" s="146"/>
      <c r="J79" s="56"/>
    </row>
    <row r="80" spans="1:11" ht="33.75" customHeight="1" x14ac:dyDescent="0.25">
      <c r="A80" s="242" t="s">
        <v>139</v>
      </c>
      <c r="B80" s="242"/>
      <c r="C80" s="242"/>
      <c r="D80" s="242"/>
      <c r="E80" s="242"/>
      <c r="F80" s="242"/>
      <c r="G80" s="242"/>
      <c r="H80" s="242"/>
      <c r="I80" s="242"/>
      <c r="J80" s="242"/>
    </row>
    <row r="81" spans="1:12" s="2" customFormat="1" ht="36" x14ac:dyDescent="0.25">
      <c r="A81" s="147" t="s">
        <v>140</v>
      </c>
      <c r="B81" s="148" t="s">
        <v>141</v>
      </c>
      <c r="C81" s="149"/>
      <c r="D81" s="149">
        <f>D77*0.15</f>
        <v>5.9999999999999984E-2</v>
      </c>
      <c r="E81" s="149">
        <v>0</v>
      </c>
      <c r="F81" s="149">
        <f>F77*0.15</f>
        <v>0.1349999999999727</v>
      </c>
      <c r="G81" s="149"/>
      <c r="H81" s="149"/>
      <c r="I81" s="149"/>
      <c r="J81" s="149">
        <f>J83</f>
        <v>0.18</v>
      </c>
      <c r="K81" s="188"/>
    </row>
    <row r="82" spans="1:12" ht="30" x14ac:dyDescent="0.25">
      <c r="A82" s="94" t="s">
        <v>142</v>
      </c>
      <c r="B82" s="43" t="s">
        <v>143</v>
      </c>
      <c r="C82" s="150"/>
      <c r="D82" s="150"/>
      <c r="E82" s="151">
        <v>0</v>
      </c>
      <c r="F82" s="151"/>
      <c r="G82" s="152"/>
      <c r="H82" s="152"/>
      <c r="I82" s="152"/>
      <c r="J82" s="152"/>
    </row>
    <row r="83" spans="1:12" s="4" customFormat="1" ht="45" x14ac:dyDescent="0.25">
      <c r="A83" s="65" t="s">
        <v>144</v>
      </c>
      <c r="B83" s="66" t="s">
        <v>145</v>
      </c>
      <c r="C83" s="153">
        <v>0</v>
      </c>
      <c r="D83" s="153">
        <f t="shared" ref="D83:I83" si="3">D81</f>
        <v>5.9999999999999984E-2</v>
      </c>
      <c r="E83" s="153">
        <v>0</v>
      </c>
      <c r="F83" s="153">
        <f t="shared" si="3"/>
        <v>0.1349999999999727</v>
      </c>
      <c r="G83" s="153">
        <f t="shared" si="3"/>
        <v>0</v>
      </c>
      <c r="H83" s="153">
        <f t="shared" si="3"/>
        <v>0</v>
      </c>
      <c r="I83" s="153">
        <f t="shared" si="3"/>
        <v>0</v>
      </c>
      <c r="J83" s="153">
        <v>0.18</v>
      </c>
      <c r="K83" s="189"/>
    </row>
    <row r="84" spans="1:12" ht="45" x14ac:dyDescent="0.25">
      <c r="A84" s="94" t="s">
        <v>146</v>
      </c>
      <c r="B84" s="72" t="s">
        <v>147</v>
      </c>
      <c r="C84" s="127"/>
      <c r="D84" s="127"/>
      <c r="E84" s="151">
        <v>0</v>
      </c>
      <c r="F84" s="151"/>
      <c r="G84" s="154"/>
      <c r="H84" s="154"/>
      <c r="I84" s="154"/>
      <c r="J84" s="154"/>
    </row>
    <row r="85" spans="1:12" ht="15.75" customHeight="1" x14ac:dyDescent="0.25">
      <c r="A85" s="94" t="s">
        <v>148</v>
      </c>
      <c r="B85" s="72" t="s">
        <v>149</v>
      </c>
      <c r="C85" s="95"/>
      <c r="D85" s="95"/>
      <c r="E85" s="151">
        <v>0</v>
      </c>
      <c r="F85" s="151"/>
      <c r="G85" s="155"/>
      <c r="H85" s="155"/>
      <c r="I85" s="155"/>
      <c r="J85" s="155"/>
    </row>
    <row r="86" spans="1:12" s="6" customFormat="1" ht="30" x14ac:dyDescent="0.2">
      <c r="A86" s="94" t="s">
        <v>150</v>
      </c>
      <c r="B86" s="43" t="s">
        <v>151</v>
      </c>
      <c r="C86" s="56"/>
      <c r="D86" s="56"/>
      <c r="E86" s="151">
        <v>0</v>
      </c>
      <c r="F86" s="151"/>
      <c r="G86" s="156"/>
      <c r="H86" s="156"/>
      <c r="I86" s="156"/>
      <c r="J86" s="156"/>
    </row>
    <row r="87" spans="1:12" x14ac:dyDescent="0.25">
      <c r="A87" s="94" t="s">
        <v>152</v>
      </c>
      <c r="B87" s="72" t="s">
        <v>153</v>
      </c>
      <c r="C87" s="127"/>
      <c r="D87" s="127"/>
      <c r="E87" s="151">
        <v>0</v>
      </c>
      <c r="F87" s="151"/>
      <c r="G87" s="154"/>
      <c r="H87" s="154"/>
      <c r="I87" s="154"/>
      <c r="J87" s="154"/>
    </row>
    <row r="88" spans="1:12" x14ac:dyDescent="0.25">
      <c r="A88" s="157" t="s">
        <v>154</v>
      </c>
      <c r="B88" s="72" t="s">
        <v>155</v>
      </c>
      <c r="C88" s="158"/>
      <c r="D88" s="127"/>
      <c r="E88" s="151">
        <v>0</v>
      </c>
      <c r="F88" s="151"/>
      <c r="G88" s="154"/>
      <c r="H88" s="154"/>
      <c r="I88" s="154"/>
      <c r="J88" s="154"/>
    </row>
    <row r="89" spans="1:12" x14ac:dyDescent="0.25">
      <c r="A89" s="94" t="s">
        <v>156</v>
      </c>
      <c r="B89" s="72" t="s">
        <v>157</v>
      </c>
      <c r="C89" s="127"/>
      <c r="D89" s="127"/>
      <c r="E89" s="151">
        <v>0</v>
      </c>
      <c r="F89" s="151"/>
      <c r="G89" s="159"/>
      <c r="H89" s="159"/>
      <c r="I89" s="159"/>
      <c r="J89" s="159"/>
    </row>
    <row r="90" spans="1:12" ht="51.75" customHeight="1" x14ac:dyDescent="0.25">
      <c r="A90" s="94" t="s">
        <v>158</v>
      </c>
      <c r="B90" s="72" t="s">
        <v>159</v>
      </c>
      <c r="C90" s="160"/>
      <c r="D90" s="160"/>
      <c r="E90" s="96"/>
      <c r="F90" s="96"/>
      <c r="G90" s="160"/>
      <c r="H90" s="160"/>
      <c r="I90" s="160"/>
      <c r="J90" s="160"/>
    </row>
    <row r="91" spans="1:12" s="2" customFormat="1" ht="39.75" customHeight="1" x14ac:dyDescent="0.25">
      <c r="A91" s="242" t="s">
        <v>160</v>
      </c>
      <c r="B91" s="242"/>
      <c r="C91" s="242"/>
      <c r="D91" s="242"/>
      <c r="E91" s="242"/>
      <c r="F91" s="242"/>
      <c r="G91" s="242"/>
      <c r="H91" s="242"/>
      <c r="I91" s="242"/>
      <c r="J91" s="242"/>
      <c r="K91" s="187"/>
    </row>
    <row r="92" spans="1:12" s="2" customFormat="1" ht="54" x14ac:dyDescent="0.25">
      <c r="A92" s="161" t="s">
        <v>161</v>
      </c>
      <c r="B92" s="162" t="s">
        <v>162</v>
      </c>
      <c r="C92" s="163"/>
      <c r="D92" s="163">
        <f>D93+D99+D100</f>
        <v>48.160000000000004</v>
      </c>
      <c r="E92" s="163">
        <f>E93+E100+E99</f>
        <v>0</v>
      </c>
      <c r="F92" s="163">
        <f>SUM(G92:J92)</f>
        <v>7.5</v>
      </c>
      <c r="G92" s="163">
        <f>G99</f>
        <v>1.8</v>
      </c>
      <c r="H92" s="163">
        <f>H99</f>
        <v>1.8</v>
      </c>
      <c r="I92" s="163">
        <f>I99</f>
        <v>1.8</v>
      </c>
      <c r="J92" s="163">
        <f>J93+J99</f>
        <v>2.1</v>
      </c>
      <c r="K92" s="190"/>
    </row>
    <row r="93" spans="1:12" ht="23.25" customHeight="1" x14ac:dyDescent="0.25">
      <c r="A93" s="164" t="s">
        <v>163</v>
      </c>
      <c r="B93" s="43" t="s">
        <v>164</v>
      </c>
      <c r="C93" s="165">
        <v>0</v>
      </c>
      <c r="D93" s="130">
        <v>1.6</v>
      </c>
      <c r="E93" s="130">
        <f t="shared" ref="E93:J93" si="4">E68</f>
        <v>0</v>
      </c>
      <c r="F93" s="130">
        <f>SUM(G93:J93)</f>
        <v>0.3</v>
      </c>
      <c r="G93" s="130">
        <f t="shared" si="4"/>
        <v>0</v>
      </c>
      <c r="H93" s="130">
        <f t="shared" si="4"/>
        <v>0</v>
      </c>
      <c r="I93" s="130">
        <f t="shared" si="4"/>
        <v>0</v>
      </c>
      <c r="J93" s="130">
        <f t="shared" si="4"/>
        <v>0.3</v>
      </c>
      <c r="K93" s="191"/>
      <c r="L93" s="192"/>
    </row>
    <row r="94" spans="1:12" ht="21" customHeight="1" x14ac:dyDescent="0.25">
      <c r="A94" s="65" t="s">
        <v>165</v>
      </c>
      <c r="B94" s="43" t="s">
        <v>166</v>
      </c>
      <c r="C94" s="127"/>
      <c r="D94" s="127"/>
      <c r="E94" s="95"/>
      <c r="F94" s="95"/>
      <c r="G94" s="166"/>
      <c r="H94" s="166"/>
      <c r="I94" s="166"/>
      <c r="J94" s="166"/>
    </row>
    <row r="95" spans="1:12" ht="30" x14ac:dyDescent="0.25">
      <c r="A95" s="167" t="s">
        <v>167</v>
      </c>
      <c r="B95" s="43" t="s">
        <v>168</v>
      </c>
      <c r="C95" s="140">
        <v>0</v>
      </c>
      <c r="D95" s="127">
        <v>0</v>
      </c>
      <c r="E95" s="127">
        <v>0</v>
      </c>
      <c r="F95" s="127">
        <v>0</v>
      </c>
      <c r="G95" s="127">
        <v>0</v>
      </c>
      <c r="H95" s="127">
        <v>0</v>
      </c>
      <c r="I95" s="127">
        <v>0</v>
      </c>
      <c r="J95" s="127">
        <v>0</v>
      </c>
      <c r="K95" s="193"/>
      <c r="L95" s="194"/>
    </row>
    <row r="96" spans="1:12" ht="30" x14ac:dyDescent="0.25">
      <c r="A96" s="65" t="s">
        <v>169</v>
      </c>
      <c r="B96" s="43" t="s">
        <v>170</v>
      </c>
      <c r="C96" s="127"/>
      <c r="D96" s="95"/>
      <c r="E96" s="95"/>
      <c r="F96" s="95"/>
      <c r="G96" s="166"/>
      <c r="H96" s="166"/>
      <c r="I96" s="166"/>
      <c r="J96" s="166"/>
    </row>
    <row r="97" spans="1:12" x14ac:dyDescent="0.25">
      <c r="A97" s="65" t="s">
        <v>171</v>
      </c>
      <c r="B97" s="43" t="s">
        <v>172</v>
      </c>
      <c r="C97" s="127"/>
      <c r="D97" s="95"/>
      <c r="E97" s="95"/>
      <c r="F97" s="95"/>
      <c r="G97" s="166"/>
      <c r="H97" s="166"/>
      <c r="I97" s="166"/>
      <c r="J97" s="166"/>
    </row>
    <row r="98" spans="1:12" x14ac:dyDescent="0.25">
      <c r="A98" s="65" t="s">
        <v>173</v>
      </c>
      <c r="B98" s="43" t="s">
        <v>174</v>
      </c>
      <c r="C98" s="127"/>
      <c r="D98" s="95"/>
      <c r="F98" s="95"/>
      <c r="G98" s="166"/>
      <c r="H98" s="166"/>
      <c r="I98" s="166"/>
      <c r="J98" s="166"/>
    </row>
    <row r="99" spans="1:12" x14ac:dyDescent="0.25">
      <c r="A99" s="167" t="s">
        <v>175</v>
      </c>
      <c r="B99" s="43" t="s">
        <v>176</v>
      </c>
      <c r="C99" s="165">
        <v>0</v>
      </c>
      <c r="D99" s="165">
        <v>46.5</v>
      </c>
      <c r="E99" s="102">
        <v>0</v>
      </c>
      <c r="F99" s="165">
        <f>SUM(G99:J99)</f>
        <v>7.2</v>
      </c>
      <c r="G99" s="165">
        <v>1.8</v>
      </c>
      <c r="H99" s="165">
        <v>1.8</v>
      </c>
      <c r="I99" s="165">
        <v>1.8</v>
      </c>
      <c r="J99" s="165">
        <v>1.8</v>
      </c>
      <c r="K99" s="191"/>
      <c r="L99" s="195"/>
    </row>
    <row r="100" spans="1:12" ht="30" x14ac:dyDescent="0.25">
      <c r="A100" s="164" t="s">
        <v>177</v>
      </c>
      <c r="B100" s="43" t="s">
        <v>178</v>
      </c>
      <c r="C100" s="165">
        <v>0</v>
      </c>
      <c r="D100" s="165">
        <v>0.06</v>
      </c>
      <c r="E100" s="165">
        <v>0</v>
      </c>
      <c r="F100" s="165">
        <v>0</v>
      </c>
      <c r="G100" s="165">
        <v>0</v>
      </c>
      <c r="H100" s="165">
        <v>0</v>
      </c>
      <c r="I100" s="165">
        <v>0</v>
      </c>
      <c r="J100" s="165">
        <v>0</v>
      </c>
      <c r="K100" s="191"/>
      <c r="L100" s="192"/>
    </row>
    <row r="101" spans="1:12" s="4" customFormat="1" ht="30" x14ac:dyDescent="0.25">
      <c r="A101" s="94" t="s">
        <v>179</v>
      </c>
      <c r="B101" s="72" t="s">
        <v>180</v>
      </c>
      <c r="C101" s="160"/>
      <c r="D101" s="160"/>
      <c r="E101" s="160"/>
      <c r="F101" s="160"/>
      <c r="G101" s="160"/>
      <c r="H101" s="160"/>
      <c r="I101" s="160"/>
      <c r="J101" s="160"/>
      <c r="K101" s="10"/>
    </row>
    <row r="102" spans="1:12" ht="45" x14ac:dyDescent="0.25">
      <c r="A102" s="94" t="s">
        <v>181</v>
      </c>
      <c r="B102" s="43" t="s">
        <v>182</v>
      </c>
      <c r="C102" s="168"/>
      <c r="D102" s="160"/>
      <c r="E102" s="160"/>
      <c r="F102" s="160"/>
      <c r="G102" s="166"/>
      <c r="H102" s="166"/>
      <c r="I102" s="166"/>
      <c r="J102" s="166"/>
    </row>
    <row r="103" spans="1:12" ht="21.75" customHeight="1" x14ac:dyDescent="0.25">
      <c r="A103" s="94" t="s">
        <v>183</v>
      </c>
      <c r="B103" s="43" t="s">
        <v>184</v>
      </c>
      <c r="C103" s="168"/>
      <c r="D103" s="160"/>
      <c r="E103" s="160"/>
      <c r="F103" s="160"/>
      <c r="G103" s="166"/>
      <c r="H103" s="166"/>
      <c r="I103" s="166"/>
      <c r="J103" s="166"/>
    </row>
    <row r="104" spans="1:12" ht="22.5" customHeight="1" x14ac:dyDescent="0.25">
      <c r="A104" s="94" t="s">
        <v>185</v>
      </c>
      <c r="B104" s="43" t="s">
        <v>186</v>
      </c>
      <c r="C104" s="168"/>
      <c r="D104" s="160"/>
      <c r="E104" s="160"/>
      <c r="F104" s="160"/>
      <c r="G104" s="166"/>
      <c r="H104" s="166"/>
      <c r="I104" s="166"/>
      <c r="J104" s="166"/>
    </row>
    <row r="105" spans="1:12" s="2" customFormat="1" ht="48" customHeight="1" x14ac:dyDescent="0.25">
      <c r="A105" s="169" t="s">
        <v>187</v>
      </c>
      <c r="B105" s="162" t="s">
        <v>188</v>
      </c>
      <c r="C105" s="163">
        <f>C106+C107+C108+C109+C110</f>
        <v>631.59999999999991</v>
      </c>
      <c r="D105" s="170">
        <f>D106+D107+D108</f>
        <v>504.27</v>
      </c>
      <c r="E105" s="170">
        <f t="shared" ref="E105:J105" si="5">E106+E107+E108</f>
        <v>574.70000000000005</v>
      </c>
      <c r="F105" s="170">
        <f t="shared" si="5"/>
        <v>716.2</v>
      </c>
      <c r="G105" s="170">
        <f t="shared" si="5"/>
        <v>176.8</v>
      </c>
      <c r="H105" s="170">
        <f t="shared" si="5"/>
        <v>176.8</v>
      </c>
      <c r="I105" s="170">
        <f t="shared" si="5"/>
        <v>185.9</v>
      </c>
      <c r="J105" s="170">
        <f t="shared" si="5"/>
        <v>176.70000000000002</v>
      </c>
      <c r="K105" s="196"/>
    </row>
    <row r="106" spans="1:12" s="2" customFormat="1" ht="21" customHeight="1" x14ac:dyDescent="0.25">
      <c r="A106" s="94" t="s">
        <v>189</v>
      </c>
      <c r="B106" s="43" t="s">
        <v>190</v>
      </c>
      <c r="C106" s="127">
        <v>240</v>
      </c>
      <c r="D106" s="140">
        <v>246.4</v>
      </c>
      <c r="E106" s="99">
        <v>283.3</v>
      </c>
      <c r="F106" s="99">
        <f>F116</f>
        <v>306.3</v>
      </c>
      <c r="G106" s="140">
        <f>G116</f>
        <v>76</v>
      </c>
      <c r="H106" s="140">
        <f>H116</f>
        <v>76</v>
      </c>
      <c r="I106" s="140">
        <f>I116</f>
        <v>78.400000000000006</v>
      </c>
      <c r="J106" s="140">
        <f>J116</f>
        <v>75.900000000000006</v>
      </c>
      <c r="K106" s="190"/>
    </row>
    <row r="107" spans="1:12" s="2" customFormat="1" ht="21" customHeight="1" x14ac:dyDescent="0.25">
      <c r="A107" s="94" t="s">
        <v>191</v>
      </c>
      <c r="B107" s="43" t="s">
        <v>192</v>
      </c>
      <c r="C107" s="127">
        <v>264.7</v>
      </c>
      <c r="D107" s="140">
        <v>238.03</v>
      </c>
      <c r="E107" s="99">
        <v>269.3</v>
      </c>
      <c r="F107" s="99">
        <f>G107+H107+I107+J107</f>
        <v>320.8</v>
      </c>
      <c r="G107" s="140">
        <v>78.900000000000006</v>
      </c>
      <c r="H107" s="140">
        <v>78.900000000000006</v>
      </c>
      <c r="I107" s="140">
        <v>84.1</v>
      </c>
      <c r="J107" s="140">
        <v>78.900000000000006</v>
      </c>
      <c r="K107" s="190"/>
    </row>
    <row r="108" spans="1:12" s="7" customFormat="1" ht="21.75" customHeight="1" x14ac:dyDescent="0.25">
      <c r="A108" s="94" t="s">
        <v>193</v>
      </c>
      <c r="B108" s="43" t="s">
        <v>194</v>
      </c>
      <c r="C108" s="140">
        <v>22.08</v>
      </c>
      <c r="D108" s="140">
        <v>19.84</v>
      </c>
      <c r="E108" s="99">
        <v>22.1</v>
      </c>
      <c r="F108" s="99">
        <f>G108+H108+I108+J108</f>
        <v>89.1</v>
      </c>
      <c r="G108" s="140">
        <v>21.9</v>
      </c>
      <c r="H108" s="140">
        <v>21.9</v>
      </c>
      <c r="I108" s="140">
        <v>23.4</v>
      </c>
      <c r="J108" s="140">
        <v>21.9</v>
      </c>
      <c r="K108" s="197"/>
    </row>
    <row r="109" spans="1:12" s="7" customFormat="1" ht="20.25" customHeight="1" x14ac:dyDescent="0.25">
      <c r="A109" s="171" t="s">
        <v>195</v>
      </c>
      <c r="B109" s="105" t="s">
        <v>196</v>
      </c>
      <c r="C109" s="153">
        <v>52.41</v>
      </c>
      <c r="D109" s="172"/>
      <c r="E109" s="172"/>
      <c r="F109" s="172"/>
      <c r="G109" s="172"/>
      <c r="H109" s="172"/>
      <c r="I109" s="172"/>
      <c r="J109" s="172"/>
      <c r="K109" s="198"/>
    </row>
    <row r="110" spans="1:12" s="2" customFormat="1" ht="22.5" customHeight="1" x14ac:dyDescent="0.25">
      <c r="A110" s="94" t="s">
        <v>197</v>
      </c>
      <c r="B110" s="72" t="s">
        <v>198</v>
      </c>
      <c r="C110" s="153">
        <v>52.41</v>
      </c>
      <c r="D110" s="127"/>
      <c r="E110" s="127"/>
      <c r="F110" s="127"/>
      <c r="G110" s="127"/>
      <c r="H110" s="127"/>
      <c r="I110" s="127"/>
      <c r="J110" s="127"/>
      <c r="K110" s="187"/>
    </row>
    <row r="111" spans="1:12" s="2" customFormat="1" ht="18" x14ac:dyDescent="0.25">
      <c r="A111" s="173" t="s">
        <v>199</v>
      </c>
      <c r="B111" s="174" t="s">
        <v>200</v>
      </c>
      <c r="C111" s="175"/>
      <c r="D111" s="176"/>
      <c r="E111" s="176"/>
      <c r="F111" s="176"/>
      <c r="G111" s="177"/>
      <c r="H111" s="177"/>
      <c r="I111" s="177"/>
      <c r="J111" s="177"/>
      <c r="K111" s="187"/>
    </row>
    <row r="112" spans="1:12" ht="32.25" customHeight="1" x14ac:dyDescent="0.25">
      <c r="A112" s="250" t="s">
        <v>201</v>
      </c>
      <c r="B112" s="251"/>
      <c r="C112" s="251"/>
      <c r="D112" s="251"/>
      <c r="E112" s="251"/>
      <c r="F112" s="251"/>
      <c r="G112" s="251"/>
      <c r="H112" s="251"/>
      <c r="I112" s="251"/>
      <c r="J112" s="252"/>
    </row>
    <row r="113" spans="1:11" ht="18" customHeight="1" x14ac:dyDescent="0.25">
      <c r="A113" s="178" t="s">
        <v>202</v>
      </c>
      <c r="B113" s="179" t="s">
        <v>203</v>
      </c>
      <c r="C113" s="180">
        <v>12</v>
      </c>
      <c r="D113" s="180">
        <v>12</v>
      </c>
      <c r="E113" s="209">
        <v>12</v>
      </c>
      <c r="F113" s="209">
        <v>12</v>
      </c>
      <c r="G113" s="209">
        <v>12</v>
      </c>
      <c r="H113" s="209">
        <v>12</v>
      </c>
      <c r="I113" s="209">
        <v>12</v>
      </c>
      <c r="J113" s="209">
        <v>12</v>
      </c>
    </row>
    <row r="114" spans="1:11" ht="18" customHeight="1" x14ac:dyDescent="0.25">
      <c r="A114" s="178" t="s">
        <v>204</v>
      </c>
      <c r="B114" s="179" t="s">
        <v>205</v>
      </c>
      <c r="C114" s="181">
        <f t="shared" ref="C114:J114" si="6">C115+C116</f>
        <v>1720</v>
      </c>
      <c r="D114" s="182">
        <f t="shared" si="6"/>
        <v>1593</v>
      </c>
      <c r="E114" s="182">
        <f t="shared" si="6"/>
        <v>1904.5</v>
      </c>
      <c r="F114" s="183">
        <f t="shared" si="6"/>
        <v>2089</v>
      </c>
      <c r="G114" s="184">
        <f t="shared" si="6"/>
        <v>514.6</v>
      </c>
      <c r="H114" s="184">
        <f t="shared" si="6"/>
        <v>514.6</v>
      </c>
      <c r="I114" s="184">
        <f t="shared" si="6"/>
        <v>545.4</v>
      </c>
      <c r="J114" s="184">
        <f t="shared" si="6"/>
        <v>514.4</v>
      </c>
    </row>
    <row r="115" spans="1:11" ht="18" customHeight="1" x14ac:dyDescent="0.25">
      <c r="A115" s="178" t="s">
        <v>206</v>
      </c>
      <c r="B115" s="179" t="s">
        <v>207</v>
      </c>
      <c r="C115" s="181">
        <v>1479.99</v>
      </c>
      <c r="D115" s="182">
        <v>1325.7</v>
      </c>
      <c r="E115" s="182">
        <v>1621.2</v>
      </c>
      <c r="F115" s="183">
        <f>G115+H115+I115+J115</f>
        <v>1782.7</v>
      </c>
      <c r="G115" s="184">
        <v>438.6</v>
      </c>
      <c r="H115" s="184">
        <v>438.6</v>
      </c>
      <c r="I115" s="184">
        <v>467</v>
      </c>
      <c r="J115" s="184">
        <v>438.5</v>
      </c>
    </row>
    <row r="116" spans="1:11" ht="18" customHeight="1" x14ac:dyDescent="0.25">
      <c r="A116" s="178" t="s">
        <v>208</v>
      </c>
      <c r="B116" s="179" t="s">
        <v>209</v>
      </c>
      <c r="C116" s="181">
        <v>240.01</v>
      </c>
      <c r="D116" s="182">
        <v>267.3</v>
      </c>
      <c r="E116" s="182">
        <v>283.3</v>
      </c>
      <c r="F116" s="183">
        <f>G116+H116+I116+J116</f>
        <v>306.3</v>
      </c>
      <c r="G116" s="184">
        <v>76</v>
      </c>
      <c r="H116" s="184">
        <v>76</v>
      </c>
      <c r="I116" s="184">
        <v>78.400000000000006</v>
      </c>
      <c r="J116" s="184">
        <v>75.900000000000006</v>
      </c>
    </row>
    <row r="117" spans="1:11" ht="18" customHeight="1" x14ac:dyDescent="0.25">
      <c r="A117" s="199"/>
      <c r="B117" s="201"/>
      <c r="C117" s="202"/>
      <c r="D117" s="202"/>
      <c r="E117" s="200"/>
      <c r="F117" s="200"/>
      <c r="G117" s="203"/>
      <c r="H117" s="203"/>
      <c r="I117" s="203"/>
      <c r="J117" s="203"/>
    </row>
    <row r="118" spans="1:11" s="205" customFormat="1" ht="36" customHeight="1" x14ac:dyDescent="0.3">
      <c r="A118" s="253" t="s">
        <v>210</v>
      </c>
      <c r="B118" s="253"/>
      <c r="C118" s="254"/>
      <c r="D118" s="254"/>
      <c r="E118" s="254"/>
      <c r="F118" s="244" t="s">
        <v>211</v>
      </c>
      <c r="G118" s="244"/>
      <c r="H118" s="244"/>
      <c r="I118" s="244"/>
      <c r="J118" s="244"/>
      <c r="K118" s="204"/>
    </row>
    <row r="119" spans="1:11" s="205" customFormat="1" ht="17.25" customHeight="1" x14ac:dyDescent="0.3">
      <c r="C119" s="234"/>
      <c r="D119" s="234"/>
      <c r="E119" s="234"/>
      <c r="F119" s="234" t="s">
        <v>212</v>
      </c>
      <c r="G119" s="234"/>
      <c r="H119" s="234"/>
      <c r="I119" s="234"/>
      <c r="J119" s="234"/>
      <c r="K119" s="204"/>
    </row>
    <row r="120" spans="1:11" s="205" customFormat="1" ht="28.5" customHeight="1" x14ac:dyDescent="0.3">
      <c r="A120" s="205" t="s">
        <v>213</v>
      </c>
      <c r="C120" s="243"/>
      <c r="D120" s="243"/>
      <c r="E120" s="243"/>
      <c r="F120" s="244" t="s">
        <v>214</v>
      </c>
      <c r="G120" s="243"/>
      <c r="H120" s="243"/>
      <c r="I120" s="243"/>
      <c r="J120" s="243"/>
      <c r="K120" s="204"/>
    </row>
    <row r="121" spans="1:11" s="205" customFormat="1" ht="17.25" customHeight="1" x14ac:dyDescent="0.3">
      <c r="C121" s="234"/>
      <c r="D121" s="234"/>
      <c r="E121" s="234"/>
      <c r="F121" s="234" t="s">
        <v>212</v>
      </c>
      <c r="G121" s="234"/>
      <c r="H121" s="234"/>
      <c r="I121" s="234"/>
      <c r="J121" s="234"/>
      <c r="K121" s="204"/>
    </row>
    <row r="122" spans="1:11" s="205" customFormat="1" ht="17.25" customHeight="1" x14ac:dyDescent="0.3">
      <c r="A122" s="206" t="s">
        <v>215</v>
      </c>
      <c r="B122" s="207"/>
      <c r="C122" s="207"/>
      <c r="D122" s="207"/>
      <c r="E122" s="207"/>
      <c r="F122" s="207"/>
      <c r="G122" s="207"/>
      <c r="H122" s="207"/>
      <c r="I122" s="207"/>
      <c r="J122" s="207"/>
      <c r="K122" s="204"/>
    </row>
    <row r="123" spans="1:11" x14ac:dyDescent="0.25">
      <c r="A123" s="208"/>
      <c r="B123" s="208"/>
      <c r="C123" s="208"/>
      <c r="D123" s="208"/>
      <c r="E123" s="208"/>
      <c r="F123" s="208"/>
      <c r="G123" s="208"/>
      <c r="H123" s="208"/>
      <c r="I123" s="208"/>
      <c r="J123" s="208"/>
    </row>
    <row r="124" spans="1:11" x14ac:dyDescent="0.25">
      <c r="A124" s="185"/>
    </row>
    <row r="125" spans="1:11" x14ac:dyDescent="0.25">
      <c r="A125" s="185"/>
    </row>
    <row r="126" spans="1:11" x14ac:dyDescent="0.25">
      <c r="A126" s="185"/>
    </row>
    <row r="127" spans="1:11" x14ac:dyDescent="0.25">
      <c r="A127" s="185"/>
    </row>
    <row r="128" spans="1:11" x14ac:dyDescent="0.25">
      <c r="A128" s="185"/>
    </row>
    <row r="129" spans="1:1" x14ac:dyDescent="0.25">
      <c r="A129" s="185"/>
    </row>
    <row r="130" spans="1:1" ht="20.25" customHeight="1" x14ac:dyDescent="0.25">
      <c r="A130" s="185"/>
    </row>
    <row r="131" spans="1:1" x14ac:dyDescent="0.25">
      <c r="A131" s="185"/>
    </row>
    <row r="132" spans="1:1" x14ac:dyDescent="0.25">
      <c r="A132" s="185"/>
    </row>
    <row r="133" spans="1:1" x14ac:dyDescent="0.25">
      <c r="A133" s="185"/>
    </row>
    <row r="134" spans="1:1" x14ac:dyDescent="0.25">
      <c r="A134" s="185"/>
    </row>
    <row r="135" spans="1:1" x14ac:dyDescent="0.25">
      <c r="A135" s="185"/>
    </row>
    <row r="136" spans="1:1" x14ac:dyDescent="0.25">
      <c r="A136" s="185"/>
    </row>
    <row r="137" spans="1:1" x14ac:dyDescent="0.25">
      <c r="A137" s="185"/>
    </row>
    <row r="138" spans="1:1" x14ac:dyDescent="0.25">
      <c r="A138" s="185"/>
    </row>
    <row r="139" spans="1:1" x14ac:dyDescent="0.25">
      <c r="A139" s="185"/>
    </row>
    <row r="140" spans="1:1" x14ac:dyDescent="0.25">
      <c r="A140" s="185"/>
    </row>
    <row r="141" spans="1:1" x14ac:dyDescent="0.25">
      <c r="A141" s="185"/>
    </row>
    <row r="142" spans="1:1" x14ac:dyDescent="0.25">
      <c r="A142" s="185"/>
    </row>
    <row r="143" spans="1:1" x14ac:dyDescent="0.25">
      <c r="A143" s="185"/>
    </row>
    <row r="144" spans="1:1" x14ac:dyDescent="0.25">
      <c r="A144" s="185"/>
    </row>
    <row r="145" spans="1:1" x14ac:dyDescent="0.25">
      <c r="A145" s="185"/>
    </row>
    <row r="146" spans="1:1" x14ac:dyDescent="0.25">
      <c r="A146" s="185"/>
    </row>
    <row r="147" spans="1:1" x14ac:dyDescent="0.25">
      <c r="A147" s="185"/>
    </row>
    <row r="148" spans="1:1" x14ac:dyDescent="0.25">
      <c r="A148" s="185"/>
    </row>
    <row r="149" spans="1:1" x14ac:dyDescent="0.25">
      <c r="A149" s="185"/>
    </row>
    <row r="150" spans="1:1" x14ac:dyDescent="0.25">
      <c r="A150" s="185"/>
    </row>
    <row r="151" spans="1:1" x14ac:dyDescent="0.25">
      <c r="A151" s="185"/>
    </row>
    <row r="152" spans="1:1" x14ac:dyDescent="0.25">
      <c r="A152" s="185"/>
    </row>
    <row r="153" spans="1:1" x14ac:dyDescent="0.25">
      <c r="A153" s="185"/>
    </row>
    <row r="154" spans="1:1" x14ac:dyDescent="0.25">
      <c r="A154" s="185"/>
    </row>
    <row r="155" spans="1:1" x14ac:dyDescent="0.25">
      <c r="A155" s="185"/>
    </row>
    <row r="156" spans="1:1" x14ac:dyDescent="0.25">
      <c r="A156" s="185"/>
    </row>
    <row r="157" spans="1:1" x14ac:dyDescent="0.25">
      <c r="A157" s="185"/>
    </row>
    <row r="158" spans="1:1" x14ac:dyDescent="0.25">
      <c r="A158" s="185"/>
    </row>
    <row r="159" spans="1:1" x14ac:dyDescent="0.25">
      <c r="A159" s="185"/>
    </row>
    <row r="160" spans="1:1" x14ac:dyDescent="0.25">
      <c r="A160" s="185"/>
    </row>
    <row r="161" spans="1:1" x14ac:dyDescent="0.25">
      <c r="A161" s="185"/>
    </row>
    <row r="162" spans="1:1" x14ac:dyDescent="0.25">
      <c r="A162" s="185"/>
    </row>
    <row r="163" spans="1:1" x14ac:dyDescent="0.25">
      <c r="A163" s="185"/>
    </row>
    <row r="164" spans="1:1" x14ac:dyDescent="0.25">
      <c r="A164" s="185"/>
    </row>
    <row r="165" spans="1:1" x14ac:dyDescent="0.25">
      <c r="A165" s="185"/>
    </row>
    <row r="166" spans="1:1" x14ac:dyDescent="0.25">
      <c r="A166" s="185"/>
    </row>
    <row r="167" spans="1:1" x14ac:dyDescent="0.25">
      <c r="A167" s="185"/>
    </row>
    <row r="168" spans="1:1" x14ac:dyDescent="0.25">
      <c r="A168" s="185"/>
    </row>
    <row r="169" spans="1:1" x14ac:dyDescent="0.25">
      <c r="A169" s="185"/>
    </row>
    <row r="170" spans="1:1" x14ac:dyDescent="0.25">
      <c r="A170" s="185"/>
    </row>
    <row r="171" spans="1:1" x14ac:dyDescent="0.25">
      <c r="A171" s="185"/>
    </row>
    <row r="172" spans="1:1" x14ac:dyDescent="0.25">
      <c r="A172" s="185"/>
    </row>
    <row r="173" spans="1:1" x14ac:dyDescent="0.25">
      <c r="A173" s="185"/>
    </row>
    <row r="174" spans="1:1" x14ac:dyDescent="0.25">
      <c r="A174" s="185"/>
    </row>
    <row r="175" spans="1:1" x14ac:dyDescent="0.25">
      <c r="A175" s="185"/>
    </row>
    <row r="176" spans="1:1" x14ac:dyDescent="0.25">
      <c r="A176" s="185"/>
    </row>
    <row r="177" spans="1:1" x14ac:dyDescent="0.25">
      <c r="A177" s="185"/>
    </row>
    <row r="178" spans="1:1" x14ac:dyDescent="0.25">
      <c r="A178" s="185"/>
    </row>
    <row r="179" spans="1:1" x14ac:dyDescent="0.25">
      <c r="A179" s="185"/>
    </row>
    <row r="180" spans="1:1" x14ac:dyDescent="0.25">
      <c r="A180" s="185"/>
    </row>
    <row r="181" spans="1:1" x14ac:dyDescent="0.25">
      <c r="A181" s="185"/>
    </row>
    <row r="182" spans="1:1" x14ac:dyDescent="0.25">
      <c r="A182" s="185"/>
    </row>
    <row r="183" spans="1:1" x14ac:dyDescent="0.25">
      <c r="A183" s="185"/>
    </row>
    <row r="184" spans="1:1" x14ac:dyDescent="0.25">
      <c r="A184" s="185"/>
    </row>
    <row r="185" spans="1:1" x14ac:dyDescent="0.25">
      <c r="A185" s="185"/>
    </row>
    <row r="186" spans="1:1" x14ac:dyDescent="0.25">
      <c r="A186" s="185"/>
    </row>
    <row r="187" spans="1:1" x14ac:dyDescent="0.25">
      <c r="A187" s="185"/>
    </row>
    <row r="188" spans="1:1" x14ac:dyDescent="0.25">
      <c r="A188" s="185"/>
    </row>
    <row r="189" spans="1:1" x14ac:dyDescent="0.25">
      <c r="A189" s="185"/>
    </row>
    <row r="190" spans="1:1" x14ac:dyDescent="0.25">
      <c r="A190" s="185"/>
    </row>
    <row r="191" spans="1:1" x14ac:dyDescent="0.25">
      <c r="A191" s="185"/>
    </row>
    <row r="192" spans="1:1" x14ac:dyDescent="0.25">
      <c r="A192" s="185"/>
    </row>
    <row r="193" spans="1:1" x14ac:dyDescent="0.25">
      <c r="A193" s="185"/>
    </row>
    <row r="194" spans="1:1" x14ac:dyDescent="0.25">
      <c r="A194" s="185"/>
    </row>
    <row r="195" spans="1:1" x14ac:dyDescent="0.25">
      <c r="A195" s="185"/>
    </row>
    <row r="196" spans="1:1" x14ac:dyDescent="0.25">
      <c r="A196" s="185"/>
    </row>
    <row r="197" spans="1:1" x14ac:dyDescent="0.25">
      <c r="A197" s="185"/>
    </row>
    <row r="198" spans="1:1" x14ac:dyDescent="0.25">
      <c r="A198" s="185"/>
    </row>
    <row r="199" spans="1:1" x14ac:dyDescent="0.25">
      <c r="A199" s="185"/>
    </row>
    <row r="200" spans="1:1" x14ac:dyDescent="0.25">
      <c r="A200" s="185"/>
    </row>
    <row r="201" spans="1:1" x14ac:dyDescent="0.25">
      <c r="A201" s="185"/>
    </row>
    <row r="202" spans="1:1" x14ac:dyDescent="0.25">
      <c r="A202" s="185"/>
    </row>
    <row r="203" spans="1:1" x14ac:dyDescent="0.25">
      <c r="A203" s="185"/>
    </row>
    <row r="204" spans="1:1" x14ac:dyDescent="0.25">
      <c r="A204" s="185"/>
    </row>
    <row r="205" spans="1:1" x14ac:dyDescent="0.25">
      <c r="A205" s="185"/>
    </row>
    <row r="206" spans="1:1" x14ac:dyDescent="0.25">
      <c r="A206" s="185"/>
    </row>
    <row r="207" spans="1:1" x14ac:dyDescent="0.25">
      <c r="A207" s="185"/>
    </row>
    <row r="208" spans="1:1" x14ac:dyDescent="0.25">
      <c r="A208" s="185"/>
    </row>
    <row r="209" spans="1:1" x14ac:dyDescent="0.25">
      <c r="A209" s="185"/>
    </row>
    <row r="210" spans="1:1" x14ac:dyDescent="0.25">
      <c r="A210" s="185"/>
    </row>
    <row r="211" spans="1:1" x14ac:dyDescent="0.25">
      <c r="A211" s="185"/>
    </row>
    <row r="212" spans="1:1" x14ac:dyDescent="0.25">
      <c r="A212" s="185"/>
    </row>
    <row r="213" spans="1:1" x14ac:dyDescent="0.25">
      <c r="A213" s="185"/>
    </row>
    <row r="214" spans="1:1" x14ac:dyDescent="0.25">
      <c r="A214" s="185"/>
    </row>
    <row r="215" spans="1:1" x14ac:dyDescent="0.25">
      <c r="A215" s="185"/>
    </row>
    <row r="216" spans="1:1" x14ac:dyDescent="0.25">
      <c r="A216" s="185"/>
    </row>
    <row r="217" spans="1:1" x14ac:dyDescent="0.25">
      <c r="A217" s="185"/>
    </row>
    <row r="218" spans="1:1" x14ac:dyDescent="0.25">
      <c r="A218" s="185"/>
    </row>
    <row r="219" spans="1:1" x14ac:dyDescent="0.25">
      <c r="A219" s="185"/>
    </row>
    <row r="220" spans="1:1" x14ac:dyDescent="0.25">
      <c r="A220" s="185"/>
    </row>
    <row r="221" spans="1:1" x14ac:dyDescent="0.25">
      <c r="A221" s="185"/>
    </row>
    <row r="222" spans="1:1" x14ac:dyDescent="0.25">
      <c r="A222" s="185"/>
    </row>
    <row r="223" spans="1:1" x14ac:dyDescent="0.25">
      <c r="A223" s="185"/>
    </row>
    <row r="224" spans="1:1" x14ac:dyDescent="0.25">
      <c r="A224" s="185"/>
    </row>
    <row r="225" spans="1:1" x14ac:dyDescent="0.25">
      <c r="A225" s="185"/>
    </row>
    <row r="226" spans="1:1" x14ac:dyDescent="0.25">
      <c r="A226" s="185"/>
    </row>
    <row r="227" spans="1:1" x14ac:dyDescent="0.25">
      <c r="A227" s="185"/>
    </row>
    <row r="228" spans="1:1" x14ac:dyDescent="0.25">
      <c r="A228" s="185"/>
    </row>
    <row r="229" spans="1:1" x14ac:dyDescent="0.25">
      <c r="A229" s="185"/>
    </row>
    <row r="230" spans="1:1" x14ac:dyDescent="0.25">
      <c r="A230" s="185"/>
    </row>
    <row r="231" spans="1:1" x14ac:dyDescent="0.25">
      <c r="A231" s="185"/>
    </row>
    <row r="232" spans="1:1" x14ac:dyDescent="0.25">
      <c r="A232" s="185"/>
    </row>
    <row r="233" spans="1:1" x14ac:dyDescent="0.25">
      <c r="A233" s="185"/>
    </row>
    <row r="234" spans="1:1" x14ac:dyDescent="0.25">
      <c r="A234" s="185"/>
    </row>
    <row r="235" spans="1:1" x14ac:dyDescent="0.25">
      <c r="A235" s="185"/>
    </row>
    <row r="236" spans="1:1" x14ac:dyDescent="0.25">
      <c r="A236" s="185"/>
    </row>
    <row r="237" spans="1:1" x14ac:dyDescent="0.25">
      <c r="A237" s="185"/>
    </row>
    <row r="238" spans="1:1" x14ac:dyDescent="0.25">
      <c r="A238" s="185"/>
    </row>
    <row r="239" spans="1:1" x14ac:dyDescent="0.25">
      <c r="A239" s="185"/>
    </row>
    <row r="240" spans="1:1" x14ac:dyDescent="0.25">
      <c r="A240" s="185"/>
    </row>
    <row r="241" spans="1:1" x14ac:dyDescent="0.25">
      <c r="A241" s="185"/>
    </row>
    <row r="242" spans="1:1" x14ac:dyDescent="0.25">
      <c r="A242" s="185"/>
    </row>
    <row r="243" spans="1:1" x14ac:dyDescent="0.25">
      <c r="A243" s="185"/>
    </row>
    <row r="244" spans="1:1" x14ac:dyDescent="0.25">
      <c r="A244" s="185"/>
    </row>
    <row r="245" spans="1:1" x14ac:dyDescent="0.25">
      <c r="A245" s="185"/>
    </row>
    <row r="246" spans="1:1" x14ac:dyDescent="0.25">
      <c r="A246" s="185"/>
    </row>
    <row r="247" spans="1:1" x14ac:dyDescent="0.25">
      <c r="A247" s="185"/>
    </row>
    <row r="248" spans="1:1" x14ac:dyDescent="0.25">
      <c r="A248" s="185"/>
    </row>
    <row r="249" spans="1:1" x14ac:dyDescent="0.25">
      <c r="A249" s="185"/>
    </row>
    <row r="250" spans="1:1" x14ac:dyDescent="0.25">
      <c r="A250" s="185"/>
    </row>
    <row r="251" spans="1:1" x14ac:dyDescent="0.25">
      <c r="A251" s="185"/>
    </row>
    <row r="252" spans="1:1" x14ac:dyDescent="0.25">
      <c r="A252" s="185"/>
    </row>
    <row r="253" spans="1:1" x14ac:dyDescent="0.25">
      <c r="A253" s="185"/>
    </row>
    <row r="254" spans="1:1" x14ac:dyDescent="0.25">
      <c r="A254" s="185"/>
    </row>
    <row r="255" spans="1:1" x14ac:dyDescent="0.25">
      <c r="A255" s="185"/>
    </row>
    <row r="256" spans="1:1" x14ac:dyDescent="0.25">
      <c r="A256" s="185"/>
    </row>
    <row r="257" spans="1:1" x14ac:dyDescent="0.25">
      <c r="A257" s="185"/>
    </row>
  </sheetData>
  <sheetProtection selectLockedCells="1" selectUnlockedCells="1"/>
  <mergeCells count="62">
    <mergeCell ref="C120:E120"/>
    <mergeCell ref="F120:J120"/>
    <mergeCell ref="C121:E121"/>
    <mergeCell ref="F121:J121"/>
    <mergeCell ref="A36:A37"/>
    <mergeCell ref="B36:B37"/>
    <mergeCell ref="C36:C37"/>
    <mergeCell ref="D36:D37"/>
    <mergeCell ref="E36:E37"/>
    <mergeCell ref="F36:F37"/>
    <mergeCell ref="A91:J91"/>
    <mergeCell ref="A112:J112"/>
    <mergeCell ref="A118:B118"/>
    <mergeCell ref="C118:E118"/>
    <mergeCell ref="F118:J118"/>
    <mergeCell ref="C119:E119"/>
    <mergeCell ref="F119:J119"/>
    <mergeCell ref="G36:J36"/>
    <mergeCell ref="K40:M40"/>
    <mergeCell ref="K41:M41"/>
    <mergeCell ref="K43:R43"/>
    <mergeCell ref="K64:O64"/>
    <mergeCell ref="A80:J80"/>
    <mergeCell ref="A34:J34"/>
    <mergeCell ref="B22:G22"/>
    <mergeCell ref="H22:I22"/>
    <mergeCell ref="B23:G23"/>
    <mergeCell ref="H23:I23"/>
    <mergeCell ref="B24:G24"/>
    <mergeCell ref="H24:I24"/>
    <mergeCell ref="B26:I26"/>
    <mergeCell ref="B28:I28"/>
    <mergeCell ref="A31:J31"/>
    <mergeCell ref="A32:I32"/>
    <mergeCell ref="A33:J33"/>
    <mergeCell ref="B19:G19"/>
    <mergeCell ref="H19:I19"/>
    <mergeCell ref="B20:G20"/>
    <mergeCell ref="H20:I20"/>
    <mergeCell ref="B21:G21"/>
    <mergeCell ref="H21:I21"/>
    <mergeCell ref="B18:G18"/>
    <mergeCell ref="H18:I18"/>
    <mergeCell ref="A7:B7"/>
    <mergeCell ref="G7:J7"/>
    <mergeCell ref="G8:J8"/>
    <mergeCell ref="G9:J9"/>
    <mergeCell ref="G10:J10"/>
    <mergeCell ref="A11:B11"/>
    <mergeCell ref="G11:J11"/>
    <mergeCell ref="G13:J13"/>
    <mergeCell ref="G14:J14"/>
    <mergeCell ref="G15:I15"/>
    <mergeCell ref="B17:G17"/>
    <mergeCell ref="H17:I17"/>
    <mergeCell ref="A5:B5"/>
    <mergeCell ref="G5:J5"/>
    <mergeCell ref="A1:B1"/>
    <mergeCell ref="G1:J1"/>
    <mergeCell ref="G2:J2"/>
    <mergeCell ref="G3:J3"/>
    <mergeCell ref="G4:J4"/>
  </mergeCells>
  <printOptions horizontalCentered="1"/>
  <pageMargins left="0.59055118110236227" right="0" top="0" bottom="0" header="0.51181102362204722" footer="0.51181102362204722"/>
  <pageSetup paperSize="9" scale="55" orientation="portrait" verticalDpi="300" r:id="rId1"/>
  <headerFooter alignWithMargins="0"/>
  <rowBreaks count="1" manualBreakCount="1"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фінплан!Print_Area</vt:lpstr>
      <vt:lpstr>фінплан!Print_Titles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2024-12-03T07:37:44Z</cp:lastPrinted>
  <dcterms:created xsi:type="dcterms:W3CDTF">2022-01-19T09:48:20Z</dcterms:created>
  <dcterms:modified xsi:type="dcterms:W3CDTF">2024-12-17T13:04:17Z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BA4B65EC8FF641E69AA81DBB4E629582_12</vt:lpwstr>
  </property>
  <property fmtid="{D5CDD505-2E9C-101B-9397-08002B2CF9AE}" pid="3" name="KSOProductBuildVer">
    <vt:lpwstr>1033-12.2.0.18911</vt:lpwstr>
  </property>
</Properties>
</file>