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370" windowHeight="6645"/>
  </bookViews>
  <sheets>
    <sheet name="проект ФінПлану деталізований 1" sheetId="3" r:id="rId1"/>
  </sheets>
  <definedNames>
    <definedName name="_xlnm.Print_Area" localSheetId="0">'проект ФінПлану деталізований 1'!$A$1:$K$230</definedName>
  </definedNames>
  <calcPr calcId="152511" iterateDelta="1E-4"/>
</workbook>
</file>

<file path=xl/calcChain.xml><?xml version="1.0" encoding="utf-8"?>
<calcChain xmlns="http://schemas.openxmlformats.org/spreadsheetml/2006/main">
  <c r="H52" i="3" l="1"/>
  <c r="I52" i="3"/>
  <c r="I51" i="3"/>
  <c r="J52" i="3"/>
  <c r="G52" i="3"/>
  <c r="H140" i="3"/>
  <c r="I140" i="3"/>
  <c r="I128" i="3"/>
  <c r="I68" i="3"/>
  <c r="I155" i="3"/>
  <c r="J140" i="3"/>
  <c r="G140" i="3"/>
  <c r="O46" i="3"/>
  <c r="B147" i="3"/>
  <c r="B146" i="3"/>
  <c r="F146" i="3"/>
  <c r="E140" i="3"/>
  <c r="E128" i="3"/>
  <c r="F47" i="3"/>
  <c r="H87" i="3"/>
  <c r="I220" i="3"/>
  <c r="I219" i="3"/>
  <c r="H171" i="3"/>
  <c r="I171" i="3"/>
  <c r="J171" i="3"/>
  <c r="G171" i="3"/>
  <c r="H167" i="3"/>
  <c r="I167" i="3"/>
  <c r="I165" i="3"/>
  <c r="I162" i="3"/>
  <c r="J167" i="3"/>
  <c r="J165" i="3"/>
  <c r="J162" i="3"/>
  <c r="G167" i="3"/>
  <c r="E56" i="3"/>
  <c r="E35" i="3"/>
  <c r="E154" i="3"/>
  <c r="E156" i="3"/>
  <c r="D56" i="3"/>
  <c r="D197" i="3"/>
  <c r="D165" i="3"/>
  <c r="J37" i="3"/>
  <c r="R36" i="3"/>
  <c r="I37" i="3"/>
  <c r="Q36" i="3"/>
  <c r="H37" i="3"/>
  <c r="P36" i="3"/>
  <c r="G37" i="3"/>
  <c r="E37" i="3"/>
  <c r="D37" i="3"/>
  <c r="F50" i="3"/>
  <c r="J110" i="3"/>
  <c r="F112" i="3"/>
  <c r="F111" i="3"/>
  <c r="F48" i="3"/>
  <c r="F43" i="3"/>
  <c r="F45" i="3"/>
  <c r="F46" i="3"/>
  <c r="F44" i="3"/>
  <c r="F42" i="3"/>
  <c r="E84" i="3"/>
  <c r="H110" i="3"/>
  <c r="I110" i="3"/>
  <c r="G110" i="3"/>
  <c r="F110" i="3"/>
  <c r="D110" i="3"/>
  <c r="D84" i="3"/>
  <c r="O37" i="3"/>
  <c r="J56" i="3"/>
  <c r="P44" i="3"/>
  <c r="Q44" i="3"/>
  <c r="P37" i="3"/>
  <c r="P53" i="3"/>
  <c r="Q37" i="3"/>
  <c r="Q53" i="3"/>
  <c r="R37" i="3"/>
  <c r="F142" i="3"/>
  <c r="O44" i="3"/>
  <c r="R44" i="3"/>
  <c r="F49" i="3"/>
  <c r="G185" i="3"/>
  <c r="H113" i="3"/>
  <c r="J113" i="3"/>
  <c r="S62" i="3"/>
  <c r="G87" i="3"/>
  <c r="O36" i="3"/>
  <c r="S36" i="3"/>
  <c r="E217" i="3"/>
  <c r="E220" i="3"/>
  <c r="E219" i="3"/>
  <c r="E215" i="3"/>
  <c r="D185" i="3"/>
  <c r="G197" i="3"/>
  <c r="J197" i="3"/>
  <c r="I197" i="3"/>
  <c r="F200" i="3"/>
  <c r="F199" i="3"/>
  <c r="F201" i="3"/>
  <c r="F202" i="3"/>
  <c r="F203" i="3"/>
  <c r="F204" i="3"/>
  <c r="F198" i="3"/>
  <c r="F197" i="3"/>
  <c r="I113" i="3"/>
  <c r="F189" i="3"/>
  <c r="D113" i="3"/>
  <c r="E113" i="3"/>
  <c r="F126" i="3"/>
  <c r="F127" i="3"/>
  <c r="F65" i="3"/>
  <c r="F64" i="3"/>
  <c r="H56" i="3"/>
  <c r="I56" i="3"/>
  <c r="G56" i="3"/>
  <c r="D214" i="3"/>
  <c r="D193" i="3"/>
  <c r="E193" i="3"/>
  <c r="G193" i="3"/>
  <c r="H193" i="3"/>
  <c r="F193" i="3"/>
  <c r="I193" i="3"/>
  <c r="J193" i="3"/>
  <c r="D190" i="3"/>
  <c r="E190" i="3"/>
  <c r="G190" i="3"/>
  <c r="H190" i="3"/>
  <c r="I190" i="3"/>
  <c r="J190" i="3"/>
  <c r="F173" i="3"/>
  <c r="G215" i="3"/>
  <c r="H215" i="3"/>
  <c r="I215" i="3"/>
  <c r="J215" i="3"/>
  <c r="G216" i="3"/>
  <c r="H216" i="3"/>
  <c r="I216" i="3"/>
  <c r="J216" i="3"/>
  <c r="G217" i="3"/>
  <c r="F217" i="3"/>
  <c r="H217" i="3"/>
  <c r="I217" i="3"/>
  <c r="J217" i="3"/>
  <c r="G218" i="3"/>
  <c r="H218" i="3"/>
  <c r="I218" i="3"/>
  <c r="J218" i="3"/>
  <c r="G219" i="3"/>
  <c r="F219" i="3"/>
  <c r="H219" i="3"/>
  <c r="J219" i="3"/>
  <c r="G220" i="3"/>
  <c r="H220" i="3"/>
  <c r="F220" i="3"/>
  <c r="J220" i="3"/>
  <c r="H214" i="3"/>
  <c r="I214" i="3"/>
  <c r="J214" i="3"/>
  <c r="G214" i="3"/>
  <c r="F214" i="3"/>
  <c r="J221" i="3"/>
  <c r="I221" i="3"/>
  <c r="H221" i="3"/>
  <c r="G221" i="3"/>
  <c r="F221" i="3"/>
  <c r="E221" i="3"/>
  <c r="D221" i="3"/>
  <c r="E214" i="3"/>
  <c r="E216" i="3"/>
  <c r="E218" i="3"/>
  <c r="D215" i="3"/>
  <c r="D216" i="3"/>
  <c r="D217" i="3"/>
  <c r="D218" i="3"/>
  <c r="D219" i="3"/>
  <c r="D220" i="3"/>
  <c r="J205" i="3"/>
  <c r="J85" i="3"/>
  <c r="R58" i="3"/>
  <c r="I205" i="3"/>
  <c r="I85" i="3"/>
  <c r="Q58" i="3"/>
  <c r="H205" i="3"/>
  <c r="P59" i="3"/>
  <c r="G205" i="3"/>
  <c r="E205" i="3"/>
  <c r="E213" i="3"/>
  <c r="D205" i="3"/>
  <c r="D213" i="3"/>
  <c r="H197" i="3"/>
  <c r="E197" i="3"/>
  <c r="J185" i="3"/>
  <c r="I185" i="3"/>
  <c r="H185" i="3"/>
  <c r="F185" i="3"/>
  <c r="E185" i="3"/>
  <c r="J180" i="3"/>
  <c r="I180" i="3"/>
  <c r="H180" i="3"/>
  <c r="G180" i="3"/>
  <c r="F180" i="3"/>
  <c r="E180" i="3"/>
  <c r="D180" i="3"/>
  <c r="J175" i="3"/>
  <c r="J174" i="3"/>
  <c r="I175" i="3"/>
  <c r="I174" i="3"/>
  <c r="H175" i="3"/>
  <c r="H174" i="3"/>
  <c r="G175" i="3"/>
  <c r="F175" i="3"/>
  <c r="E175" i="3"/>
  <c r="D175" i="3"/>
  <c r="D174" i="3"/>
  <c r="J157" i="3"/>
  <c r="I157" i="3"/>
  <c r="H157" i="3"/>
  <c r="G157" i="3"/>
  <c r="F157" i="3"/>
  <c r="E157" i="3"/>
  <c r="D157" i="3"/>
  <c r="H165" i="3"/>
  <c r="H162" i="3"/>
  <c r="E165" i="3"/>
  <c r="E162" i="3"/>
  <c r="D162" i="3"/>
  <c r="F121" i="3"/>
  <c r="F41" i="3"/>
  <c r="F40" i="3"/>
  <c r="F39" i="3"/>
  <c r="F38" i="3"/>
  <c r="F37" i="3"/>
  <c r="J147" i="3"/>
  <c r="I147" i="3"/>
  <c r="H147" i="3"/>
  <c r="G147" i="3"/>
  <c r="F147" i="3"/>
  <c r="E147" i="3"/>
  <c r="D147" i="3"/>
  <c r="R62" i="3"/>
  <c r="Q46" i="3"/>
  <c r="P46" i="3"/>
  <c r="O62" i="3"/>
  <c r="D140" i="3"/>
  <c r="D128" i="3"/>
  <c r="J129" i="3"/>
  <c r="J55" i="3"/>
  <c r="R38" i="3"/>
  <c r="I129" i="3"/>
  <c r="H129" i="3"/>
  <c r="G129" i="3"/>
  <c r="E129" i="3"/>
  <c r="D129" i="3"/>
  <c r="J95" i="3"/>
  <c r="I95" i="3"/>
  <c r="H95" i="3"/>
  <c r="G95" i="3"/>
  <c r="J87" i="3"/>
  <c r="J84" i="3"/>
  <c r="R43" i="3"/>
  <c r="I87" i="3"/>
  <c r="H80" i="3"/>
  <c r="I80" i="3"/>
  <c r="J80" i="3"/>
  <c r="G80" i="3"/>
  <c r="F80" i="3"/>
  <c r="E80" i="3"/>
  <c r="E69" i="3"/>
  <c r="D80" i="3"/>
  <c r="D69" i="3"/>
  <c r="J51" i="3"/>
  <c r="R39" i="3"/>
  <c r="R40" i="3"/>
  <c r="H51" i="3"/>
  <c r="P39" i="3"/>
  <c r="P40" i="3"/>
  <c r="G51" i="3"/>
  <c r="G35" i="3"/>
  <c r="E51" i="3"/>
  <c r="D51" i="3"/>
  <c r="F228" i="3"/>
  <c r="F227" i="3"/>
  <c r="F226" i="3"/>
  <c r="F225" i="3"/>
  <c r="F224" i="3"/>
  <c r="F223" i="3"/>
  <c r="F222" i="3"/>
  <c r="F212" i="3"/>
  <c r="F211" i="3"/>
  <c r="F210" i="3"/>
  <c r="F209" i="3"/>
  <c r="F208" i="3"/>
  <c r="F207" i="3"/>
  <c r="F206" i="3"/>
  <c r="F196" i="3"/>
  <c r="F195" i="3"/>
  <c r="F194" i="3"/>
  <c r="F192" i="3"/>
  <c r="F191" i="3"/>
  <c r="F188" i="3"/>
  <c r="F187" i="3"/>
  <c r="F186" i="3"/>
  <c r="F184" i="3"/>
  <c r="F183" i="3"/>
  <c r="F182" i="3"/>
  <c r="F181" i="3"/>
  <c r="F179" i="3"/>
  <c r="F178" i="3"/>
  <c r="F177" i="3"/>
  <c r="F176" i="3"/>
  <c r="F172" i="3"/>
  <c r="F170" i="3"/>
  <c r="F169" i="3"/>
  <c r="F168" i="3"/>
  <c r="F166" i="3"/>
  <c r="F164" i="3"/>
  <c r="F163" i="3"/>
  <c r="F161" i="3"/>
  <c r="F160" i="3"/>
  <c r="F159" i="3"/>
  <c r="F158" i="3"/>
  <c r="F153" i="3"/>
  <c r="F150" i="3"/>
  <c r="F149" i="3"/>
  <c r="F148" i="3"/>
  <c r="F145" i="3"/>
  <c r="F144" i="3"/>
  <c r="F143" i="3"/>
  <c r="F141" i="3"/>
  <c r="F139" i="3"/>
  <c r="F138" i="3"/>
  <c r="F137" i="3"/>
  <c r="F136" i="3"/>
  <c r="F135" i="3"/>
  <c r="F134" i="3"/>
  <c r="F133" i="3"/>
  <c r="F132" i="3"/>
  <c r="F131" i="3"/>
  <c r="F130" i="3"/>
  <c r="F125" i="3"/>
  <c r="F124" i="3"/>
  <c r="F123" i="3"/>
  <c r="F122" i="3"/>
  <c r="F120" i="3"/>
  <c r="F119" i="3"/>
  <c r="F118" i="3"/>
  <c r="F117" i="3"/>
  <c r="F116" i="3"/>
  <c r="F114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4" i="3"/>
  <c r="F93" i="3"/>
  <c r="F92" i="3"/>
  <c r="F91" i="3"/>
  <c r="F90" i="3"/>
  <c r="F89" i="3"/>
  <c r="F88" i="3"/>
  <c r="F83" i="3"/>
  <c r="F82" i="3"/>
  <c r="F81" i="3"/>
  <c r="F79" i="3"/>
  <c r="F78" i="3"/>
  <c r="F77" i="3"/>
  <c r="F76" i="3"/>
  <c r="F75" i="3"/>
  <c r="F74" i="3"/>
  <c r="F73" i="3"/>
  <c r="F72" i="3"/>
  <c r="F71" i="3"/>
  <c r="F70" i="3"/>
  <c r="F69" i="3"/>
  <c r="F63" i="3"/>
  <c r="F62" i="3"/>
  <c r="F61" i="3"/>
  <c r="F60" i="3"/>
  <c r="F59" i="3"/>
  <c r="F58" i="3"/>
  <c r="F57" i="3"/>
  <c r="F54" i="3"/>
  <c r="F53" i="3"/>
  <c r="F52" i="3"/>
  <c r="F36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G174" i="3"/>
  <c r="F174" i="3"/>
  <c r="P62" i="3"/>
  <c r="F115" i="3"/>
  <c r="Q59" i="3"/>
  <c r="S59" i="3"/>
  <c r="G113" i="3"/>
  <c r="E174" i="3"/>
  <c r="F190" i="3"/>
  <c r="R53" i="3"/>
  <c r="R45" i="3"/>
  <c r="F218" i="3"/>
  <c r="F216" i="3"/>
  <c r="J86" i="3"/>
  <c r="F205" i="3"/>
  <c r="F213" i="3"/>
  <c r="F215" i="3"/>
  <c r="O59" i="3"/>
  <c r="F95" i="3"/>
  <c r="S44" i="3"/>
  <c r="F113" i="3"/>
  <c r="O53" i="3"/>
  <c r="S53" i="3"/>
  <c r="S37" i="3"/>
  <c r="G165" i="3"/>
  <c r="G162" i="3"/>
  <c r="J213" i="3"/>
  <c r="R59" i="3"/>
  <c r="R60" i="3"/>
  <c r="H85" i="3"/>
  <c r="H86" i="3"/>
  <c r="D68" i="3"/>
  <c r="D155" i="3"/>
  <c r="F56" i="3"/>
  <c r="P58" i="3"/>
  <c r="P60" i="3"/>
  <c r="F87" i="3"/>
  <c r="R52" i="3"/>
  <c r="H84" i="3"/>
  <c r="P43" i="3"/>
  <c r="P52" i="3"/>
  <c r="F165" i="3"/>
  <c r="Q60" i="3"/>
  <c r="F162" i="3"/>
  <c r="I213" i="3"/>
  <c r="H213" i="3"/>
  <c r="F167" i="3"/>
  <c r="I86" i="3"/>
  <c r="I84" i="3"/>
  <c r="Q43" i="3"/>
  <c r="Q52" i="3"/>
  <c r="G55" i="3"/>
  <c r="O38" i="3"/>
  <c r="O54" i="3"/>
  <c r="I55" i="3"/>
  <c r="G213" i="3"/>
  <c r="G85" i="3"/>
  <c r="D35" i="3"/>
  <c r="D154" i="3"/>
  <c r="D156" i="3"/>
  <c r="F171" i="3"/>
  <c r="H55" i="3"/>
  <c r="P38" i="3"/>
  <c r="P45" i="3"/>
  <c r="O45" i="3"/>
  <c r="Q38" i="3"/>
  <c r="R54" i="3"/>
  <c r="J35" i="3"/>
  <c r="J154" i="3"/>
  <c r="Q45" i="3"/>
  <c r="S45" i="3"/>
  <c r="F129" i="3"/>
  <c r="F85" i="3"/>
  <c r="M150" i="3"/>
  <c r="O58" i="3"/>
  <c r="G86" i="3"/>
  <c r="F86" i="3"/>
  <c r="P54" i="3"/>
  <c r="F55" i="3"/>
  <c r="S38" i="3"/>
  <c r="Q54" i="3"/>
  <c r="G84" i="3"/>
  <c r="O60" i="3"/>
  <c r="S60" i="3"/>
  <c r="S58" i="3"/>
  <c r="S54" i="3"/>
  <c r="O43" i="3"/>
  <c r="F84" i="3"/>
  <c r="S43" i="3"/>
  <c r="O52" i="3"/>
  <c r="S52" i="3"/>
  <c r="E68" i="3"/>
  <c r="E155" i="3"/>
  <c r="Q39" i="3"/>
  <c r="Q40" i="3"/>
  <c r="I35" i="3"/>
  <c r="I154" i="3"/>
  <c r="I156" i="3"/>
  <c r="H35" i="3"/>
  <c r="H154" i="3"/>
  <c r="F51" i="3"/>
  <c r="Q62" i="3"/>
  <c r="Q55" i="3"/>
  <c r="Q56" i="3"/>
  <c r="G154" i="3"/>
  <c r="F154" i="3"/>
  <c r="O39" i="3"/>
  <c r="G128" i="3"/>
  <c r="G68" i="3"/>
  <c r="G155" i="3"/>
  <c r="G156" i="3"/>
  <c r="H128" i="3"/>
  <c r="H68" i="3"/>
  <c r="H155" i="3"/>
  <c r="H156" i="3"/>
  <c r="J128" i="3"/>
  <c r="J68" i="3"/>
  <c r="J155" i="3"/>
  <c r="J156" i="3"/>
  <c r="R46" i="3"/>
  <c r="R55" i="3"/>
  <c r="R56" i="3"/>
  <c r="F140" i="3"/>
  <c r="P55" i="3"/>
  <c r="P56" i="3"/>
  <c r="F35" i="3"/>
  <c r="S39" i="3"/>
  <c r="O40" i="3"/>
  <c r="S40" i="3"/>
  <c r="O55" i="3"/>
  <c r="O56" i="3"/>
  <c r="S56" i="3"/>
  <c r="F68" i="3"/>
  <c r="F156" i="3"/>
  <c r="F155" i="3"/>
  <c r="F128" i="3"/>
  <c r="S55" i="3"/>
  <c r="S46" i="3"/>
</calcChain>
</file>

<file path=xl/sharedStrings.xml><?xml version="1.0" encoding="utf-8"?>
<sst xmlns="http://schemas.openxmlformats.org/spreadsheetml/2006/main" count="443" uniqueCount="358">
  <si>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</si>
  <si>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</si>
  <si>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</si>
  <si>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</si>
  <si>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</si>
  <si>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</si>
  <si>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</si>
  <si>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</si>
  <si>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</si>
  <si>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</si>
  <si>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</si>
  <si>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</si>
  <si>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</si>
  <si>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</si>
  <si>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</si>
  <si>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</si>
  <si>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</si>
  <si>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</si>
  <si>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</si>
  <si>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</si>
  <si>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</si>
  <si>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</si>
  <si>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</si>
  <si>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Форма власності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</si>
  <si>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</si>
  <si>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</si>
  <si>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</si>
  <si>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</si>
  <si>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</si>
  <si>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</si>
  <si>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</si>
  <si>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</si>
  <si>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</si>
  <si>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</si>
  <si>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</si>
  <si>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</si>
  <si>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</si>
  <si>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</si>
  <si>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</si>
  <si>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</si>
  <si>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</si>
  <si>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</si>
  <si>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</si>
  <si>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</si>
  <si>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</si>
  <si>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</si>
  <si>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</si>
  <si>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</si>
  <si>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</si>
  <si>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</si>
  <si>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</si>
  <si>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</si>
  <si>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</si>
  <si>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</si>
  <si>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</si>
  <si>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</si>
  <si>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</si>
  <si>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</si>
  <si>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</si>
  <si>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</si>
  <si>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</si>
  <si>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</si>
  <si>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</si>
  <si>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</si>
  <si>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</si>
  <si>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</si>
  <si>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</si>
  <si>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</si>
  <si>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</si>
  <si>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</si>
  <si>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</si>
  <si>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</si>
  <si>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</si>
  <si>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</si>
  <si>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</si>
  <si>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</si>
  <si>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</si>
  <si>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</si>
  <si>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</si>
  <si>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</si>
  <si>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</si>
  <si>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</si>
  <si>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</si>
  <si>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</si>
  <si>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</si>
  <si>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</si>
  <si>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</si>
  <si>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</si>
  <si>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</si>
  <si>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</si>
  <si>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</si>
  <si>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страхові послуги</t>
  </si>
  <si>
    <t>юридичні та нотаріальні послуги</t>
  </si>
  <si>
    <t>витрати на охорону праці та навчання працівників</t>
  </si>
  <si>
    <t>господарські товари та інвентар</t>
  </si>
  <si>
    <t>обслуговування ліфтів, послуги охорони, сигналізація</t>
  </si>
  <si>
    <t>Видатки на відрядження</t>
  </si>
  <si>
    <t>Виплата пенсій і допомог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</si>
  <si>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</si>
  <si>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</si>
  <si>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</si>
  <si>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Інші видатки</t>
  </si>
  <si>
    <t>Видатки, в т.ч.:</t>
  </si>
  <si>
    <t>витрати на придбання і супровід програмного забезпечення, зв'язок і інтернет</t>
  </si>
  <si>
    <t>1060.1</t>
  </si>
  <si>
    <t>1110.1</t>
  </si>
  <si>
    <t>1110.2</t>
  </si>
  <si>
    <t>1150.1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</si>
  <si>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</si>
  <si>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</si>
  <si>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</si>
  <si>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</si>
  <si>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</si>
  <si>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</si>
  <si>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</si>
  <si>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лабораторні дослідження (цитологічні, гістологічні, інші)</t>
  </si>
  <si>
    <t>повірка, поточні ремонти обладнання, транспортних засобів</t>
  </si>
  <si>
    <t>вивезення біовідходів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</si>
  <si>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</si>
  <si>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</si>
  <si>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</si>
  <si>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</si>
  <si>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</si>
  <si>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</si>
  <si>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</si>
  <si>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</si>
  <si>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</si>
  <si>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</si>
  <si>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</si>
  <si>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</si>
  <si>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</si>
  <si>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</si>
  <si>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</si>
  <si>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</si>
  <si>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</si>
  <si>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</si>
  <si>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</si>
  <si>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</si>
  <si>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</si>
  <si>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</si>
  <si>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</si>
  <si>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</si>
  <si>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</si>
  <si>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Предмети, матеріали, обладнання та інвентар</t>
  </si>
  <si>
    <t>Оплата послуг (крім комунальних)</t>
  </si>
  <si>
    <t>Інші  видатки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</si>
  <si>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</si>
  <si>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</si>
  <si>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</si>
  <si>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</si>
  <si>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</si>
  <si>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</si>
  <si>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</si>
  <si>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</si>
  <si>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Видатки з місцевого бюджету, в т.ч.:</t>
  </si>
  <si>
    <t xml:space="preserve">Інші програми </t>
  </si>
  <si>
    <t>Капітальні видатки (місцевого бюджету)</t>
  </si>
  <si>
    <t>1150.2</t>
  </si>
  <si>
    <t>1150.3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</si>
  <si>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</si>
  <si>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</si>
  <si>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</si>
  <si>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</si>
  <si>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</si>
  <si>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</si>
  <si>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</si>
  <si>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</si>
  <si>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</si>
  <si>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</si>
  <si>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</si>
  <si>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</si>
  <si>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</si>
  <si>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</si>
  <si>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</si>
  <si>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</si>
  <si>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</si>
  <si>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</si>
  <si>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</si>
  <si>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</si>
  <si>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</si>
  <si>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</si>
  <si>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</si>
  <si>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</si>
  <si>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</si>
  <si>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</si>
  <si>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</si>
  <si>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</si>
  <si>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</si>
  <si>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</si>
  <si>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</si>
  <si>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</si>
  <si>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</si>
  <si>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</si>
  <si>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</si>
  <si>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</si>
  <si>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</si>
  <si>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</si>
  <si>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</si>
  <si>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</si>
  <si>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</si>
  <si>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</si>
  <si>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Субвенція з державного бюджету</t>
  </si>
  <si>
    <t>Кількість  штатних працівників, у т.ч.:</t>
  </si>
  <si>
    <t>інші доходи у сфері охорони здоров'я (резерв, відсотки банку)</t>
  </si>
  <si>
    <t>Залишок коштів на кінець звітного періоду (НСЗУ)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</si>
  <si>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</si>
  <si>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</si>
  <si>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Залишок коштів  на кінець звітного періоду (від Інших доходів)</t>
  </si>
  <si>
    <t>Начальник фінансового управління</t>
  </si>
  <si>
    <t>1060.5.1</t>
  </si>
  <si>
    <t>Капітальні видатки  (Державний бюджет), у т.ч.: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</si>
  <si>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</si>
  <si>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Видатки за Договорами НСЗУ</t>
  </si>
  <si>
    <t>Доходи, в т.ч.:</t>
  </si>
  <si>
    <t>1120.7</t>
  </si>
  <si>
    <t>1110.11</t>
  </si>
  <si>
    <t>1120.1</t>
  </si>
  <si>
    <t>1120.2</t>
  </si>
  <si>
    <t>1120.3</t>
  </si>
  <si>
    <t>1120.4</t>
  </si>
  <si>
    <t>1120.5</t>
  </si>
  <si>
    <t>1120.6</t>
  </si>
  <si>
    <t>1120.8</t>
  </si>
  <si>
    <t>1120.9</t>
  </si>
  <si>
    <t>1120.10</t>
  </si>
  <si>
    <t>1150.4</t>
  </si>
  <si>
    <t>1150.5</t>
  </si>
  <si>
    <t>1160.1</t>
  </si>
  <si>
    <t>1160.2</t>
  </si>
  <si>
    <t>1160.3</t>
  </si>
  <si>
    <t>Витрати на комунальних послуг та енергоносіїв</t>
  </si>
  <si>
    <t>1110.11.1</t>
  </si>
  <si>
    <t>1110.11.2</t>
  </si>
  <si>
    <t>1110.11.3</t>
  </si>
  <si>
    <t>1120.3.1</t>
  </si>
  <si>
    <t>1120.3.2</t>
  </si>
  <si>
    <t>1120.3.3</t>
  </si>
  <si>
    <t>1120.3.4</t>
  </si>
  <si>
    <t>1120.3.5</t>
  </si>
  <si>
    <t>1120.6.1</t>
  </si>
  <si>
    <t>1120.6.2</t>
  </si>
  <si>
    <t>1120.6.3</t>
  </si>
  <si>
    <t>1120.6.4</t>
  </si>
  <si>
    <t>1120.6.5</t>
  </si>
  <si>
    <t>1120.6.6</t>
  </si>
  <si>
    <t>1120.6.7</t>
  </si>
  <si>
    <t>1120.6.8</t>
  </si>
  <si>
    <t>1120.6.9</t>
  </si>
  <si>
    <t>1120.6.10</t>
  </si>
  <si>
    <t>1120.11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</si>
  <si>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</si>
  <si>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</si>
  <si>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</si>
  <si>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</si>
  <si>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</si>
  <si>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</si>
  <si>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</si>
  <si>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</si>
  <si>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</si>
  <si>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</si>
  <si>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1150.6</t>
  </si>
  <si>
    <t>1150.7</t>
  </si>
  <si>
    <t>1150.8</t>
  </si>
  <si>
    <t>1150.9</t>
  </si>
  <si>
    <t>1150.10</t>
  </si>
  <si>
    <t>1160.4</t>
  </si>
  <si>
    <t>1160.5</t>
  </si>
  <si>
    <t>1170.1</t>
  </si>
  <si>
    <t>1170.2</t>
  </si>
  <si>
    <t>1170.3</t>
  </si>
  <si>
    <t>07  Орган  з питань охорони здоров'я</t>
  </si>
  <si>
    <t>86.10 Діяльність лікарняних закладів</t>
  </si>
  <si>
    <t xml:space="preserve">Комунальна </t>
  </si>
  <si>
    <t>Середньооблікова кількість штатних працівників</t>
  </si>
  <si>
    <t xml:space="preserve"> </t>
  </si>
  <si>
    <t>Середньомісячні витрати на оплату праці одного працівника, у т.ч.:</t>
  </si>
  <si>
    <t>Калуської міської ради</t>
  </si>
  <si>
    <t>Заступник міського голови з питань діяльності виконавчих органів</t>
  </si>
  <si>
    <t xml:space="preserve">                                                  Леся ПОТАШНИК</t>
  </si>
  <si>
    <t xml:space="preserve">                                                      Наталія КІНАШ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</si>
  <si>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</si>
  <si>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Рішенням виконавчого комітету Калуської міської ради</t>
  </si>
  <si>
    <t>1130.11</t>
  </si>
  <si>
    <t>Капітальні видатки</t>
  </si>
  <si>
    <t>Комунальне некомерційне підприємство "Калуська міська лікарня Калуської  міської ради"</t>
  </si>
  <si>
    <t>Калуська територіальна громада</t>
  </si>
  <si>
    <t>Калуська міська рада</t>
  </si>
  <si>
    <t>Івано-Франківська обл. м. Калуш, вул. Каракая 25</t>
  </si>
  <si>
    <t>Гудим Микола Григорович</t>
  </si>
  <si>
    <t>150: Комунальне підприємство</t>
  </si>
  <si>
    <t>Первинна медична допомога</t>
  </si>
  <si>
    <t>Профілактика, діагностика, спостереження, лікування та реабілітація пацієнтів в амбулаторних умовах</t>
  </si>
  <si>
    <t>Стаціонарна допомога дорослим та дітям без проведення хірургічних операцій</t>
  </si>
  <si>
    <t>Діагностика, лікування та супровід осіб із вірусом імунодефіциту людини (та підозрою на ВІЛ)</t>
  </si>
  <si>
    <t>Стаціонарна допомога пацієнтам з гострою респіраторною хворобою COVID-19, спричиненою коронавірусом SARS-COV-2</t>
  </si>
  <si>
    <t>Стаціонарна паліативна медична допомога дорослим та дітям</t>
  </si>
  <si>
    <t>1030.1</t>
  </si>
  <si>
    <t>1030.2</t>
  </si>
  <si>
    <t>1030.3</t>
  </si>
  <si>
    <t>1030.4</t>
  </si>
  <si>
    <t>1030.5</t>
  </si>
  <si>
    <t>1030.6</t>
  </si>
  <si>
    <t>1030.7</t>
  </si>
  <si>
    <t>1030.8</t>
  </si>
  <si>
    <t>1130.12</t>
  </si>
  <si>
    <t>Оплата комунальних послуг</t>
  </si>
  <si>
    <t>1060.7</t>
  </si>
  <si>
    <t>1060.8</t>
  </si>
  <si>
    <t>1130.13</t>
  </si>
  <si>
    <t>1130.14</t>
  </si>
  <si>
    <t>Інші витрати операційної діяльності</t>
  </si>
  <si>
    <t>Загально-виробничі витрати</t>
  </si>
  <si>
    <t xml:space="preserve">дохід від безоплатно одержаних активів </t>
  </si>
  <si>
    <t>дохід від безоплатно одержаних оборотних активів (централізоване постачання)</t>
  </si>
  <si>
    <t>Директор</t>
  </si>
  <si>
    <t>М.Г.Гудим</t>
  </si>
  <si>
    <t>Основний</t>
  </si>
  <si>
    <t>86.10</t>
  </si>
  <si>
    <t>0347265396</t>
  </si>
  <si>
    <t>Реабілітаційна допомога дорослим та дітям у стаціонарних умовах</t>
  </si>
  <si>
    <t>1030.9</t>
  </si>
  <si>
    <t>Забезпечення збереження кадрового потенціалу системи охорони здоров’я, шляхом організації надання медичної допомоги із залученням лікарів-інтернів</t>
  </si>
  <si>
    <t>1030.10</t>
  </si>
  <si>
    <t>Доходи</t>
  </si>
  <si>
    <t>І</t>
  </si>
  <si>
    <t>ІІ</t>
  </si>
  <si>
    <t>ІІІ</t>
  </si>
  <si>
    <t>ІV</t>
  </si>
  <si>
    <t>НСЗУ</t>
  </si>
  <si>
    <t>Власні</t>
  </si>
  <si>
    <t>Програма</t>
  </si>
  <si>
    <t>Комуналка</t>
  </si>
  <si>
    <t>Всього</t>
  </si>
  <si>
    <t>Видатки</t>
  </si>
  <si>
    <t>Різниця</t>
  </si>
  <si>
    <t>Оплата праці видатки</t>
  </si>
  <si>
    <t>Оплата праці персонал</t>
  </si>
  <si>
    <t xml:space="preserve">Різниця </t>
  </si>
  <si>
    <t>Капітальні видатки (НСЗУ) придбання основних засобів</t>
  </si>
  <si>
    <t>Капітальний ремонт</t>
  </si>
  <si>
    <t>1120.11.1</t>
  </si>
  <si>
    <t>1120.11.2</t>
  </si>
  <si>
    <t>ФІНАНСОВИЙ ПЛАН
  комунального некомерційного підприємства "Калуська міська лікарня Калуської міської ради" на  2024  рік</t>
  </si>
  <si>
    <t xml:space="preserve">Факт 
2022 року </t>
  </si>
  <si>
    <t>Фінансовий план
на 2023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</si>
  <si>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24</t>
    </r>
    <r>
      <rPr>
        <b/>
        <sz val="14"/>
        <rFont val="Times New Roman"/>
        <family val="1"/>
        <charset val="204"/>
      </rPr>
      <t xml:space="preserve"> рік  
всього</t>
    </r>
  </si>
  <si>
    <t>Мобільна паліативна медична допомога дорослим і дітям</t>
  </si>
  <si>
    <t>1030.11</t>
  </si>
  <si>
    <t>Езофагогастродуоденоскопія</t>
  </si>
  <si>
    <t>Колоноскопія</t>
  </si>
  <si>
    <t>Забезпечення збереження кадрового потенціалу для надання медичної допомог</t>
  </si>
  <si>
    <t>1030.12</t>
  </si>
  <si>
    <t>Медичний огляд осіб, який організовується територіальними центрами комплектування та соціальної підтримки</t>
  </si>
  <si>
    <t>1030.13</t>
  </si>
  <si>
    <t>витрати на оплату інших енергоносіїв та інших комунальних послуг (вивіз сміття)</t>
  </si>
  <si>
    <t>витрати на оплату інших енергоносіїв та інших комунальних послуг (диезльне паливо для генератора)</t>
  </si>
  <si>
    <t>1160.7</t>
  </si>
  <si>
    <t>19.12.2023  №354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</si>
</sst>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18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 wrapText="1"/>
    </xf>
    <xf numFmtId="164" fontId="6" fillId="0" borderId="13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vertical="center" wrapText="1"/>
    </xf>
    <xf numFmtId="164" fontId="6" fillId="0" borderId="15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vertical="center" wrapText="1"/>
    </xf>
    <xf numFmtId="164" fontId="11" fillId="0" borderId="16" xfId="0" applyNumberFormat="1" applyFont="1" applyFill="1" applyBorder="1" applyAlignment="1">
      <alignment vertical="center" wrapText="1"/>
    </xf>
    <xf numFmtId="164" fontId="5" fillId="0" borderId="17" xfId="0" applyNumberFormat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vertical="center" wrapText="1"/>
    </xf>
    <xf numFmtId="164" fontId="5" fillId="0" borderId="20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 wrapText="1"/>
    </xf>
    <xf numFmtId="164" fontId="6" fillId="0" borderId="21" xfId="0" applyNumberFormat="1" applyFont="1" applyFill="1" applyBorder="1" applyAlignment="1">
      <alignment vertical="center" wrapText="1"/>
    </xf>
    <xf numFmtId="164" fontId="5" fillId="0" borderId="14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 shrinkToFit="1"/>
    </xf>
    <xf numFmtId="0" fontId="12" fillId="0" borderId="22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right" vertical="center" wrapText="1"/>
    </xf>
    <xf numFmtId="164" fontId="6" fillId="0" borderId="23" xfId="0" applyNumberFormat="1" applyFont="1" applyFill="1" applyBorder="1" applyAlignment="1">
      <alignment vertical="center" wrapText="1"/>
    </xf>
    <xf numFmtId="164" fontId="5" fillId="0" borderId="13" xfId="0" applyNumberFormat="1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 wrapText="1"/>
    </xf>
    <xf numFmtId="164" fontId="11" fillId="2" borderId="25" xfId="0" applyNumberFormat="1" applyFont="1" applyFill="1" applyBorder="1" applyAlignment="1">
      <alignment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164" fontId="5" fillId="2" borderId="25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3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horizontal="center" vertical="center" wrapText="1"/>
    </xf>
    <xf numFmtId="164" fontId="5" fillId="0" borderId="27" xfId="0" applyNumberFormat="1" applyFont="1" applyFill="1" applyBorder="1" applyAlignment="1">
      <alignment vertical="center" wrapText="1"/>
    </xf>
    <xf numFmtId="164" fontId="5" fillId="0" borderId="16" xfId="0" applyNumberFormat="1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right" vertical="center" wrapText="1"/>
    </xf>
    <xf numFmtId="0" fontId="10" fillId="0" borderId="29" xfId="0" applyFont="1" applyFill="1" applyBorder="1" applyAlignment="1">
      <alignment vertical="center" wrapText="1"/>
    </xf>
    <xf numFmtId="164" fontId="6" fillId="0" borderId="31" xfId="0" applyNumberFormat="1" applyFont="1" applyFill="1" applyBorder="1" applyAlignment="1">
      <alignment vertical="center" wrapText="1"/>
    </xf>
    <xf numFmtId="164" fontId="6" fillId="0" borderId="20" xfId="0" applyNumberFormat="1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164" fontId="6" fillId="0" borderId="33" xfId="0" applyNumberFormat="1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164" fontId="11" fillId="0" borderId="20" xfId="0" applyNumberFormat="1" applyFont="1" applyFill="1" applyBorder="1" applyAlignment="1">
      <alignment vertical="center" wrapText="1"/>
    </xf>
    <xf numFmtId="164" fontId="11" fillId="0" borderId="5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vertical="center" wrapText="1"/>
    </xf>
    <xf numFmtId="164" fontId="5" fillId="0" borderId="33" xfId="0" applyNumberFormat="1" applyFont="1" applyFill="1" applyBorder="1" applyAlignment="1">
      <alignment vertical="center" wrapText="1"/>
    </xf>
    <xf numFmtId="164" fontId="18" fillId="0" borderId="31" xfId="0" applyNumberFormat="1" applyFont="1" applyFill="1" applyBorder="1" applyAlignment="1">
      <alignment vertical="center" wrapText="1"/>
    </xf>
    <xf numFmtId="164" fontId="18" fillId="0" borderId="33" xfId="0" applyNumberFormat="1" applyFont="1" applyFill="1" applyBorder="1" applyAlignment="1">
      <alignment vertical="center" wrapText="1"/>
    </xf>
    <xf numFmtId="4" fontId="5" fillId="0" borderId="11" xfId="0" applyNumberFormat="1" applyFont="1" applyFill="1" applyBorder="1" applyAlignment="1">
      <alignment vertical="center" wrapText="1"/>
    </xf>
    <xf numFmtId="4" fontId="5" fillId="0" borderId="35" xfId="0" applyNumberFormat="1" applyFont="1" applyFill="1" applyBorder="1" applyAlignment="1">
      <alignment vertical="center" wrapText="1"/>
    </xf>
    <xf numFmtId="4" fontId="5" fillId="0" borderId="12" xfId="0" applyNumberFormat="1" applyFont="1" applyFill="1" applyBorder="1" applyAlignment="1">
      <alignment vertical="center" wrapText="1"/>
    </xf>
    <xf numFmtId="4" fontId="5" fillId="0" borderId="15" xfId="0" applyNumberFormat="1" applyFont="1" applyFill="1" applyBorder="1" applyAlignment="1">
      <alignment vertical="center" wrapText="1"/>
    </xf>
    <xf numFmtId="4" fontId="5" fillId="0" borderId="31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1" fontId="5" fillId="0" borderId="11" xfId="0" applyNumberFormat="1" applyFont="1" applyFill="1" applyBorder="1" applyAlignment="1">
      <alignment vertical="center" wrapText="1"/>
    </xf>
    <xf numFmtId="1" fontId="6" fillId="0" borderId="12" xfId="0" applyNumberFormat="1" applyFont="1" applyFill="1" applyBorder="1" applyAlignment="1">
      <alignment vertical="center" wrapText="1"/>
    </xf>
    <xf numFmtId="1" fontId="6" fillId="0" borderId="14" xfId="0" applyNumberFormat="1" applyFont="1" applyFill="1" applyBorder="1" applyAlignment="1">
      <alignment vertical="center" wrapText="1"/>
    </xf>
    <xf numFmtId="165" fontId="5" fillId="0" borderId="7" xfId="0" applyNumberFormat="1" applyFont="1" applyFill="1" applyBorder="1" applyAlignment="1">
      <alignment vertical="center" wrapText="1"/>
    </xf>
    <xf numFmtId="165" fontId="5" fillId="0" borderId="27" xfId="0" applyNumberFormat="1" applyFont="1" applyFill="1" applyBorder="1" applyAlignment="1">
      <alignment vertical="center" wrapText="1"/>
    </xf>
    <xf numFmtId="165" fontId="6" fillId="0" borderId="13" xfId="0" applyNumberFormat="1" applyFont="1" applyFill="1" applyBorder="1" applyAlignment="1">
      <alignment vertical="center" wrapText="1"/>
    </xf>
    <xf numFmtId="165" fontId="6" fillId="0" borderId="11" xfId="0" applyNumberFormat="1" applyFont="1" applyFill="1" applyBorder="1" applyAlignment="1">
      <alignment vertical="center" wrapText="1"/>
    </xf>
    <xf numFmtId="165" fontId="6" fillId="0" borderId="31" xfId="0" applyNumberFormat="1" applyFont="1" applyFill="1" applyBorder="1" applyAlignment="1">
      <alignment vertical="center" wrapText="1"/>
    </xf>
    <xf numFmtId="165" fontId="6" fillId="0" borderId="14" xfId="0" applyNumberFormat="1" applyFont="1" applyFill="1" applyBorder="1" applyAlignment="1">
      <alignment vertical="center" wrapText="1"/>
    </xf>
    <xf numFmtId="165" fontId="6" fillId="0" borderId="36" xfId="0" applyNumberFormat="1" applyFont="1" applyFill="1" applyBorder="1" applyAlignment="1">
      <alignment vertical="center" wrapText="1"/>
    </xf>
    <xf numFmtId="4" fontId="5" fillId="0" borderId="17" xfId="0" applyNumberFormat="1" applyFont="1" applyFill="1" applyBorder="1" applyAlignment="1">
      <alignment vertical="center" wrapText="1"/>
    </xf>
    <xf numFmtId="165" fontId="6" fillId="0" borderId="24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165" fontId="6" fillId="0" borderId="37" xfId="0" applyNumberFormat="1" applyFont="1" applyFill="1" applyBorder="1" applyAlignment="1">
      <alignment vertical="center" wrapText="1"/>
    </xf>
    <xf numFmtId="4" fontId="5" fillId="0" borderId="33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165" fontId="6" fillId="0" borderId="29" xfId="0" applyNumberFormat="1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 wrapText="1"/>
    </xf>
    <xf numFmtId="165" fontId="6" fillId="0" borderId="38" xfId="0" applyNumberFormat="1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vertical="center" wrapText="1"/>
    </xf>
    <xf numFmtId="164" fontId="18" fillId="0" borderId="7" xfId="0" applyNumberFormat="1" applyFont="1" applyFill="1" applyBorder="1" applyAlignment="1">
      <alignment vertical="center" wrapText="1"/>
    </xf>
    <xf numFmtId="164" fontId="18" fillId="0" borderId="20" xfId="0" applyNumberFormat="1" applyFont="1" applyFill="1" applyBorder="1" applyAlignment="1">
      <alignment vertical="center" wrapText="1"/>
    </xf>
    <xf numFmtId="164" fontId="18" fillId="0" borderId="12" xfId="0" applyNumberFormat="1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vertical="center" wrapText="1"/>
    </xf>
    <xf numFmtId="164" fontId="19" fillId="0" borderId="12" xfId="0" applyNumberFormat="1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14" fontId="15" fillId="0" borderId="15" xfId="0" applyNumberFormat="1" applyFont="1" applyFill="1" applyBorder="1" applyAlignment="1">
      <alignment horizontal="right" vertical="center"/>
    </xf>
    <xf numFmtId="0" fontId="6" fillId="0" borderId="29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horizontal="center" vertical="center" wrapText="1"/>
    </xf>
    <xf numFmtId="165" fontId="11" fillId="0" borderId="7" xfId="0" applyNumberFormat="1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vertical="center" wrapText="1"/>
    </xf>
    <xf numFmtId="10" fontId="5" fillId="0" borderId="31" xfId="0" applyNumberFormat="1" applyFont="1" applyFill="1" applyBorder="1" applyAlignment="1">
      <alignment horizontal="right" vertical="center" wrapText="1"/>
    </xf>
    <xf numFmtId="164" fontId="5" fillId="0" borderId="35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 shrinkToFit="1"/>
    </xf>
    <xf numFmtId="0" fontId="3" fillId="0" borderId="39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vertical="center" wrapText="1"/>
    </xf>
    <xf numFmtId="164" fontId="11" fillId="0" borderId="27" xfId="0" applyNumberFormat="1" applyFont="1" applyFill="1" applyBorder="1" applyAlignment="1">
      <alignment vertical="center" wrapText="1"/>
    </xf>
    <xf numFmtId="164" fontId="5" fillId="0" borderId="21" xfId="0" applyNumberFormat="1" applyFont="1" applyFill="1" applyBorder="1" applyAlignment="1">
      <alignment vertical="center" wrapText="1"/>
    </xf>
    <xf numFmtId="164" fontId="11" fillId="0" borderId="9" xfId="0" applyNumberFormat="1" applyFont="1" applyFill="1" applyBorder="1" applyAlignment="1">
      <alignment vertical="center" wrapText="1"/>
    </xf>
    <xf numFmtId="164" fontId="6" fillId="0" borderId="24" xfId="0" applyNumberFormat="1" applyFont="1" applyFill="1" applyBorder="1" applyAlignment="1">
      <alignment vertical="center" wrapText="1"/>
    </xf>
    <xf numFmtId="166" fontId="11" fillId="2" borderId="0" xfId="0" applyNumberFormat="1" applyFont="1" applyFill="1" applyBorder="1" applyAlignment="1">
      <alignment vertical="center" wrapText="1"/>
    </xf>
    <xf numFmtId="164" fontId="6" fillId="0" borderId="8" xfId="0" applyNumberFormat="1" applyFont="1" applyFill="1" applyBorder="1" applyAlignment="1">
      <alignment vertical="center" wrapText="1"/>
    </xf>
    <xf numFmtId="164" fontId="6" fillId="0" borderId="32" xfId="0" applyNumberFormat="1" applyFont="1" applyFill="1" applyBorder="1" applyAlignment="1">
      <alignment vertical="center" wrapText="1"/>
    </xf>
    <xf numFmtId="164" fontId="20" fillId="0" borderId="12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15" fillId="2" borderId="43" xfId="0" applyFont="1" applyFill="1" applyBorder="1" applyAlignment="1">
      <alignment horizontal="left" vertical="center"/>
    </xf>
    <xf numFmtId="0" fontId="15" fillId="2" borderId="4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2" borderId="36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/>
    </xf>
    <xf numFmtId="0" fontId="15" fillId="2" borderId="45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0" fontId="15" fillId="3" borderId="27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27" xfId="0" applyNumberFormat="1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8"/>
  <sheetViews>
    <sheetView tabSelected="1" view="pageBreakPreview" zoomScale="70" zoomScaleNormal="70" zoomScaleSheetLayoutView="70" workbookViewId="0">
      <selection activeCell="G6" sqref="G6"/>
    </sheetView>
  </sheetViews>
  <sheetFormatPr defaultRowHeight="30" x14ac:dyDescent="0.25"/>
  <cols>
    <col min="1" max="1" width="76.28515625" style="3" customWidth="1"/>
    <col min="2" max="2" width="9.42578125" style="29" customWidth="1"/>
    <col min="3" max="3" width="14.7109375" style="4" customWidth="1"/>
    <col min="4" max="4" width="20.5703125" style="4" customWidth="1"/>
    <col min="5" max="5" width="19" style="48" customWidth="1"/>
    <col min="6" max="6" width="24.140625" style="3" customWidth="1"/>
    <col min="7" max="7" width="16.42578125" style="3" customWidth="1"/>
    <col min="8" max="8" width="17.28515625" style="3" customWidth="1"/>
    <col min="9" max="9" width="18.28515625" style="3" customWidth="1"/>
    <col min="10" max="10" width="20.140625" style="3" customWidth="1"/>
    <col min="11" max="11" width="28.42578125" style="3" customWidth="1"/>
    <col min="12" max="12" width="9.140625" style="23" hidden="1" customWidth="1"/>
    <col min="13" max="13" width="21" style="23" customWidth="1"/>
    <col min="14" max="14" width="22.85546875" style="23" customWidth="1"/>
    <col min="15" max="15" width="12.42578125" style="23" customWidth="1"/>
    <col min="16" max="16" width="12.140625" style="23" customWidth="1"/>
    <col min="17" max="17" width="11.85546875" style="23" customWidth="1"/>
    <col min="18" max="18" width="12.42578125" style="23" customWidth="1"/>
    <col min="19" max="19" width="13" style="23" customWidth="1"/>
    <col min="20" max="16384" width="9.140625" style="23"/>
  </cols>
  <sheetData>
    <row r="1" spans="1:13" s="1" customFormat="1" ht="46.5" customHeight="1" x14ac:dyDescent="0.25">
      <c r="A1" s="1" t="s">
        <v>274</v>
      </c>
      <c r="B1" s="29"/>
      <c r="C1" s="2"/>
      <c r="D1" s="2"/>
      <c r="E1" s="44"/>
      <c r="G1" s="210" t="s">
        <v>280</v>
      </c>
      <c r="H1" s="210"/>
      <c r="I1" s="210"/>
      <c r="J1" s="210"/>
      <c r="K1" s="210"/>
    </row>
    <row r="2" spans="1:13" s="13" customFormat="1" ht="20.25" customHeight="1" x14ac:dyDescent="0.25">
      <c r="B2" s="30"/>
      <c r="C2" s="14"/>
      <c r="D2" s="14"/>
      <c r="E2" s="45"/>
      <c r="G2" s="15"/>
      <c r="H2" s="15"/>
      <c r="I2" s="15"/>
      <c r="J2" s="15"/>
      <c r="K2" s="15"/>
    </row>
    <row r="3" spans="1:13" s="13" customFormat="1" ht="19.5" x14ac:dyDescent="0.25">
      <c r="A3" s="37"/>
      <c r="B3" s="38"/>
      <c r="C3" s="39"/>
      <c r="D3" s="40"/>
      <c r="E3" s="40"/>
      <c r="F3" s="37"/>
      <c r="G3" s="41" t="s">
        <v>0</v>
      </c>
      <c r="H3" s="37"/>
      <c r="I3" s="41"/>
      <c r="J3" s="41"/>
      <c r="K3" s="37"/>
    </row>
    <row r="4" spans="1:13" s="13" customFormat="1" ht="24" customHeight="1" x14ac:dyDescent="0.25">
      <c r="A4" s="37" t="s">
        <v>1</v>
      </c>
      <c r="B4" s="38"/>
      <c r="C4" s="39"/>
      <c r="D4" s="40"/>
      <c r="E4" s="40"/>
      <c r="F4" s="37"/>
      <c r="G4" s="41"/>
      <c r="H4" s="37"/>
      <c r="I4" s="41"/>
      <c r="J4" s="41"/>
      <c r="K4" s="37"/>
    </row>
    <row r="5" spans="1:13" s="13" customFormat="1" ht="24" customHeight="1" x14ac:dyDescent="0.25">
      <c r="A5" s="37" t="s">
        <v>208</v>
      </c>
      <c r="B5" s="38"/>
      <c r="C5" s="39"/>
      <c r="D5" s="40"/>
      <c r="E5" s="40"/>
      <c r="F5" s="37"/>
      <c r="G5" s="41" t="s">
        <v>281</v>
      </c>
      <c r="H5" s="37"/>
      <c r="I5" s="41"/>
      <c r="J5" s="37"/>
      <c r="K5" s="37"/>
    </row>
    <row r="6" spans="1:13" s="13" customFormat="1" ht="24" customHeight="1" x14ac:dyDescent="0.25">
      <c r="A6" s="37" t="s">
        <v>276</v>
      </c>
      <c r="B6" s="38"/>
      <c r="C6" s="39"/>
      <c r="D6" s="40"/>
      <c r="E6" s="40"/>
      <c r="F6" s="37"/>
      <c r="G6" s="41" t="s">
        <v>357</v>
      </c>
      <c r="H6" s="37"/>
      <c r="I6" s="41"/>
      <c r="J6" s="41"/>
      <c r="K6" s="37"/>
    </row>
    <row r="7" spans="1:13" s="13" customFormat="1" ht="24" customHeight="1" thickBot="1" x14ac:dyDescent="0.3">
      <c r="A7" s="37" t="s">
        <v>278</v>
      </c>
      <c r="B7" s="38"/>
      <c r="C7" s="39"/>
      <c r="D7" s="40"/>
      <c r="E7" s="40"/>
      <c r="F7" s="37"/>
      <c r="G7" s="41"/>
      <c r="H7" s="37"/>
      <c r="I7" s="41"/>
      <c r="J7" s="41"/>
      <c r="K7" s="37"/>
    </row>
    <row r="8" spans="1:13" s="13" customFormat="1" ht="24" customHeight="1" x14ac:dyDescent="0.25">
      <c r="A8" s="37" t="s">
        <v>2</v>
      </c>
      <c r="B8" s="38"/>
      <c r="C8" s="39"/>
      <c r="D8" s="40"/>
      <c r="E8" s="40"/>
      <c r="F8" s="37"/>
      <c r="G8" s="41"/>
      <c r="H8" s="37"/>
      <c r="I8" s="211" t="s">
        <v>3</v>
      </c>
      <c r="J8" s="212"/>
      <c r="K8" s="85" t="s">
        <v>4</v>
      </c>
      <c r="L8" s="16" t="s">
        <v>4</v>
      </c>
      <c r="M8" s="45"/>
    </row>
    <row r="9" spans="1:13" s="13" customFormat="1" ht="24" customHeight="1" x14ac:dyDescent="0.25">
      <c r="A9" s="37" t="s">
        <v>1</v>
      </c>
      <c r="B9" s="38"/>
      <c r="C9" s="39"/>
      <c r="D9" s="40"/>
      <c r="E9" s="40"/>
      <c r="F9" s="37"/>
      <c r="G9" s="41"/>
      <c r="H9" s="37"/>
      <c r="I9" s="213" t="s">
        <v>316</v>
      </c>
      <c r="J9" s="214"/>
      <c r="K9" s="85"/>
      <c r="L9" s="16"/>
      <c r="M9" s="45"/>
    </row>
    <row r="10" spans="1:13" s="13" customFormat="1" ht="24" customHeight="1" x14ac:dyDescent="0.25">
      <c r="A10" s="37" t="s">
        <v>277</v>
      </c>
      <c r="B10" s="38"/>
      <c r="C10" s="39"/>
      <c r="D10" s="40"/>
      <c r="E10" s="40"/>
      <c r="F10" s="37"/>
      <c r="G10" s="41"/>
      <c r="H10" s="37"/>
      <c r="I10" s="213" t="s">
        <v>5</v>
      </c>
      <c r="J10" s="214"/>
      <c r="K10" s="85"/>
      <c r="L10" s="16"/>
      <c r="M10" s="45"/>
    </row>
    <row r="11" spans="1:13" s="13" customFormat="1" ht="24" customHeight="1" x14ac:dyDescent="0.25">
      <c r="A11" s="37" t="s">
        <v>276</v>
      </c>
      <c r="B11" s="38"/>
      <c r="C11" s="39"/>
      <c r="D11" s="40"/>
      <c r="E11" s="40"/>
      <c r="F11" s="37"/>
      <c r="G11" s="41"/>
      <c r="H11" s="37"/>
      <c r="I11" s="213" t="s">
        <v>6</v>
      </c>
      <c r="J11" s="214"/>
      <c r="K11" s="183"/>
      <c r="L11" s="16"/>
      <c r="M11" s="45"/>
    </row>
    <row r="12" spans="1:13" s="13" customFormat="1" ht="24" customHeight="1" thickBot="1" x14ac:dyDescent="0.3">
      <c r="A12" s="37" t="s">
        <v>279</v>
      </c>
      <c r="B12" s="38"/>
      <c r="C12" s="39"/>
      <c r="D12" s="40"/>
      <c r="E12" s="40"/>
      <c r="F12" s="37"/>
      <c r="G12" s="41"/>
      <c r="H12" s="37"/>
      <c r="I12" s="208" t="s">
        <v>7</v>
      </c>
      <c r="J12" s="209"/>
      <c r="K12" s="42"/>
      <c r="L12" s="16"/>
      <c r="M12" s="45"/>
    </row>
    <row r="13" spans="1:13" s="13" customFormat="1" ht="19.5" x14ac:dyDescent="0.25">
      <c r="A13" s="37" t="s">
        <v>2</v>
      </c>
      <c r="B13" s="38"/>
      <c r="C13" s="39"/>
      <c r="D13" s="40"/>
      <c r="E13" s="40"/>
      <c r="F13" s="37"/>
      <c r="G13" s="41"/>
      <c r="H13" s="37"/>
      <c r="I13" s="41"/>
      <c r="J13" s="41"/>
      <c r="K13" s="37"/>
    </row>
    <row r="14" spans="1:13" s="13" customFormat="1" ht="7.5" customHeight="1" thickBot="1" x14ac:dyDescent="0.3">
      <c r="A14" s="37"/>
      <c r="B14" s="38"/>
      <c r="C14" s="43"/>
      <c r="D14" s="43"/>
      <c r="E14" s="46"/>
      <c r="F14" s="43"/>
      <c r="G14" s="41"/>
      <c r="H14" s="37"/>
      <c r="I14" s="221"/>
      <c r="J14" s="221"/>
      <c r="K14" s="37"/>
    </row>
    <row r="15" spans="1:13" s="13" customFormat="1" ht="18" customHeight="1" thickBot="1" x14ac:dyDescent="0.3">
      <c r="A15" s="49" t="s">
        <v>8</v>
      </c>
      <c r="B15" s="215">
        <v>2024</v>
      </c>
      <c r="C15" s="216"/>
      <c r="D15" s="216"/>
      <c r="E15" s="216"/>
      <c r="F15" s="216"/>
      <c r="G15" s="216"/>
      <c r="H15" s="217"/>
      <c r="I15" s="218" t="s">
        <v>9</v>
      </c>
      <c r="J15" s="219"/>
      <c r="K15" s="220"/>
      <c r="L15" s="17"/>
      <c r="M15" s="19"/>
    </row>
    <row r="16" spans="1:13" s="13" customFormat="1" ht="39" customHeight="1" thickBot="1" x14ac:dyDescent="0.3">
      <c r="A16" s="50" t="s">
        <v>10</v>
      </c>
      <c r="B16" s="205" t="s">
        <v>284</v>
      </c>
      <c r="C16" s="206"/>
      <c r="D16" s="206"/>
      <c r="E16" s="206"/>
      <c r="F16" s="206"/>
      <c r="G16" s="206"/>
      <c r="H16" s="207"/>
      <c r="I16" s="222" t="s">
        <v>11</v>
      </c>
      <c r="J16" s="223"/>
      <c r="K16" s="51">
        <v>33271905</v>
      </c>
      <c r="L16" s="17"/>
      <c r="M16" s="19"/>
    </row>
    <row r="17" spans="1:13" s="13" customFormat="1" ht="18" customHeight="1" thickBot="1" x14ac:dyDescent="0.3">
      <c r="A17" s="50" t="s">
        <v>12</v>
      </c>
      <c r="B17" s="205" t="s">
        <v>289</v>
      </c>
      <c r="C17" s="206"/>
      <c r="D17" s="206"/>
      <c r="E17" s="206"/>
      <c r="F17" s="206"/>
      <c r="G17" s="206"/>
      <c r="H17" s="207"/>
      <c r="I17" s="222" t="s">
        <v>13</v>
      </c>
      <c r="J17" s="223"/>
      <c r="K17" s="51">
        <v>150</v>
      </c>
      <c r="L17" s="17"/>
      <c r="M17" s="19"/>
    </row>
    <row r="18" spans="1:13" s="13" customFormat="1" ht="18" customHeight="1" thickBot="1" x14ac:dyDescent="0.3">
      <c r="A18" s="50" t="s">
        <v>14</v>
      </c>
      <c r="B18" s="205" t="s">
        <v>285</v>
      </c>
      <c r="C18" s="206"/>
      <c r="D18" s="206"/>
      <c r="E18" s="206"/>
      <c r="F18" s="206"/>
      <c r="G18" s="206"/>
      <c r="H18" s="207"/>
      <c r="I18" s="222" t="s">
        <v>15</v>
      </c>
      <c r="J18" s="223"/>
      <c r="K18" s="51"/>
      <c r="L18" s="17"/>
      <c r="M18" s="19"/>
    </row>
    <row r="19" spans="1:13" s="13" customFormat="1" ht="18" customHeight="1" thickBot="1" x14ac:dyDescent="0.3">
      <c r="A19" s="50" t="s">
        <v>16</v>
      </c>
      <c r="B19" s="205" t="s">
        <v>286</v>
      </c>
      <c r="C19" s="206"/>
      <c r="D19" s="206"/>
      <c r="E19" s="206"/>
      <c r="F19" s="206"/>
      <c r="G19" s="206"/>
      <c r="H19" s="207"/>
      <c r="I19" s="222" t="s">
        <v>17</v>
      </c>
      <c r="J19" s="223"/>
      <c r="K19" s="51"/>
      <c r="L19" s="17"/>
      <c r="M19" s="19"/>
    </row>
    <row r="20" spans="1:13" s="13" customFormat="1" ht="18" customHeight="1" thickBot="1" x14ac:dyDescent="0.3">
      <c r="A20" s="50" t="s">
        <v>18</v>
      </c>
      <c r="B20" s="205" t="s">
        <v>270</v>
      </c>
      <c r="C20" s="206"/>
      <c r="D20" s="206"/>
      <c r="E20" s="206"/>
      <c r="F20" s="206"/>
      <c r="G20" s="206"/>
      <c r="H20" s="207"/>
      <c r="I20" s="222" t="s">
        <v>19</v>
      </c>
      <c r="J20" s="223"/>
      <c r="K20" s="51"/>
      <c r="L20" s="17"/>
      <c r="M20" s="19"/>
    </row>
    <row r="21" spans="1:13" s="13" customFormat="1" ht="18" customHeight="1" thickBot="1" x14ac:dyDescent="0.3">
      <c r="A21" s="50" t="s">
        <v>20</v>
      </c>
      <c r="B21" s="205" t="s">
        <v>271</v>
      </c>
      <c r="C21" s="206"/>
      <c r="D21" s="206"/>
      <c r="E21" s="206"/>
      <c r="F21" s="206"/>
      <c r="G21" s="206"/>
      <c r="H21" s="207"/>
      <c r="I21" s="222" t="s">
        <v>21</v>
      </c>
      <c r="J21" s="223"/>
      <c r="K21" s="86" t="s">
        <v>317</v>
      </c>
      <c r="L21" s="17"/>
      <c r="M21" s="19"/>
    </row>
    <row r="22" spans="1:13" s="13" customFormat="1" ht="18" customHeight="1" thickBot="1" x14ac:dyDescent="0.3">
      <c r="A22" s="50" t="s">
        <v>22</v>
      </c>
      <c r="B22" s="243" t="s">
        <v>29</v>
      </c>
      <c r="C22" s="244"/>
      <c r="D22" s="244"/>
      <c r="E22" s="244"/>
      <c r="F22" s="244"/>
      <c r="G22" s="244"/>
      <c r="H22" s="245"/>
      <c r="I22" s="52"/>
      <c r="J22" s="53"/>
      <c r="K22" s="51"/>
      <c r="L22" s="18"/>
      <c r="M22" s="19"/>
    </row>
    <row r="23" spans="1:13" s="13" customFormat="1" ht="18" customHeight="1" thickBot="1" x14ac:dyDescent="0.3">
      <c r="A23" s="50" t="s">
        <v>23</v>
      </c>
      <c r="B23" s="205" t="s">
        <v>272</v>
      </c>
      <c r="C23" s="206"/>
      <c r="D23" s="206"/>
      <c r="E23" s="206"/>
      <c r="F23" s="206"/>
      <c r="G23" s="206"/>
      <c r="H23" s="207"/>
      <c r="I23" s="52"/>
      <c r="J23" s="53"/>
      <c r="K23" s="51"/>
      <c r="L23" s="17"/>
      <c r="M23" s="19"/>
    </row>
    <row r="24" spans="1:13" s="13" customFormat="1" ht="20.25" thickBot="1" x14ac:dyDescent="0.3">
      <c r="A24" s="50" t="s">
        <v>273</v>
      </c>
      <c r="B24" s="243">
        <v>266</v>
      </c>
      <c r="C24" s="244"/>
      <c r="D24" s="244"/>
      <c r="E24" s="244"/>
      <c r="F24" s="244"/>
      <c r="G24" s="244"/>
      <c r="H24" s="245"/>
      <c r="I24" s="222" t="s">
        <v>24</v>
      </c>
      <c r="J24" s="223"/>
      <c r="K24" s="51"/>
      <c r="L24" s="17"/>
      <c r="M24" s="19"/>
    </row>
    <row r="25" spans="1:13" s="13" customFormat="1" ht="20.25" thickBot="1" x14ac:dyDescent="0.3">
      <c r="A25" s="50" t="s">
        <v>25</v>
      </c>
      <c r="B25" s="205" t="s">
        <v>287</v>
      </c>
      <c r="C25" s="206"/>
      <c r="D25" s="206"/>
      <c r="E25" s="206"/>
      <c r="F25" s="206"/>
      <c r="G25" s="206"/>
      <c r="H25" s="207"/>
      <c r="I25" s="222" t="s">
        <v>26</v>
      </c>
      <c r="J25" s="223"/>
      <c r="K25" s="51"/>
      <c r="L25" s="17"/>
      <c r="M25" s="19"/>
    </row>
    <row r="26" spans="1:13" s="13" customFormat="1" ht="18" customHeight="1" thickBot="1" x14ac:dyDescent="0.3">
      <c r="A26" s="50" t="s">
        <v>27</v>
      </c>
      <c r="B26" s="240" t="s">
        <v>318</v>
      </c>
      <c r="C26" s="241"/>
      <c r="D26" s="241"/>
      <c r="E26" s="241"/>
      <c r="F26" s="241"/>
      <c r="G26" s="241"/>
      <c r="H26" s="242"/>
      <c r="I26" s="54"/>
      <c r="J26" s="54"/>
      <c r="K26" s="54"/>
      <c r="L26" s="18"/>
      <c r="M26" s="19"/>
    </row>
    <row r="27" spans="1:13" s="13" customFormat="1" ht="18" customHeight="1" thickBot="1" x14ac:dyDescent="0.3">
      <c r="A27" s="50" t="s">
        <v>28</v>
      </c>
      <c r="B27" s="205" t="s">
        <v>288</v>
      </c>
      <c r="C27" s="206"/>
      <c r="D27" s="206"/>
      <c r="E27" s="206"/>
      <c r="F27" s="206"/>
      <c r="G27" s="206"/>
      <c r="H27" s="207"/>
      <c r="I27" s="37"/>
      <c r="J27" s="37"/>
      <c r="K27" s="37"/>
    </row>
    <row r="28" spans="1:13" s="13" customFormat="1" ht="15" customHeight="1" x14ac:dyDescent="0.25">
      <c r="A28" s="19"/>
      <c r="B28" s="31"/>
      <c r="C28" s="14"/>
      <c r="D28" s="14"/>
      <c r="E28" s="45"/>
    </row>
    <row r="29" spans="1:13" s="13" customFormat="1" ht="56.25" customHeight="1" x14ac:dyDescent="0.25">
      <c r="A29" s="230" t="s">
        <v>342</v>
      </c>
      <c r="B29" s="230"/>
      <c r="C29" s="230"/>
      <c r="D29" s="230"/>
      <c r="E29" s="230"/>
      <c r="F29" s="230"/>
      <c r="G29" s="230"/>
      <c r="H29" s="230"/>
      <c r="I29" s="230"/>
      <c r="J29" s="230"/>
    </row>
    <row r="30" spans="1:13" s="13" customFormat="1" ht="18" customHeight="1" thickBot="1" x14ac:dyDescent="0.3">
      <c r="A30" s="20"/>
      <c r="B30" s="32"/>
      <c r="C30" s="20"/>
      <c r="D30" s="20"/>
      <c r="E30" s="20"/>
      <c r="F30" s="20"/>
      <c r="G30" s="20"/>
      <c r="H30" s="20"/>
      <c r="I30" s="20"/>
      <c r="J30" s="95" t="s">
        <v>29</v>
      </c>
    </row>
    <row r="31" spans="1:13" s="13" customFormat="1" ht="37.5" customHeight="1" thickBot="1" x14ac:dyDescent="0.3">
      <c r="A31" s="231" t="s">
        <v>30</v>
      </c>
      <c r="B31" s="226" t="s">
        <v>113</v>
      </c>
      <c r="C31" s="224" t="s">
        <v>31</v>
      </c>
      <c r="D31" s="224" t="s">
        <v>343</v>
      </c>
      <c r="E31" s="224" t="s">
        <v>344</v>
      </c>
      <c r="F31" s="224" t="s">
        <v>345</v>
      </c>
      <c r="G31" s="233" t="s">
        <v>32</v>
      </c>
      <c r="H31" s="234"/>
      <c r="I31" s="234"/>
      <c r="J31" s="235"/>
      <c r="K31" s="224" t="s">
        <v>33</v>
      </c>
    </row>
    <row r="32" spans="1:13" s="13" customFormat="1" ht="42" customHeight="1" thickBot="1" x14ac:dyDescent="0.3">
      <c r="A32" s="232"/>
      <c r="B32" s="227"/>
      <c r="C32" s="225"/>
      <c r="D32" s="225"/>
      <c r="E32" s="225"/>
      <c r="F32" s="225"/>
      <c r="G32" s="21" t="s">
        <v>34</v>
      </c>
      <c r="H32" s="193" t="s">
        <v>35</v>
      </c>
      <c r="I32" s="22" t="s">
        <v>36</v>
      </c>
      <c r="J32" s="83" t="s">
        <v>37</v>
      </c>
      <c r="K32" s="225"/>
    </row>
    <row r="33" spans="1:19" s="9" customFormat="1" ht="17.25" customHeight="1" thickBot="1" x14ac:dyDescent="0.3">
      <c r="A33" s="10">
        <v>1</v>
      </c>
      <c r="B33" s="33">
        <v>2</v>
      </c>
      <c r="C33" s="11">
        <v>3</v>
      </c>
      <c r="D33" s="11">
        <v>4</v>
      </c>
      <c r="E33" s="11">
        <v>5</v>
      </c>
      <c r="F33" s="11">
        <v>6</v>
      </c>
      <c r="G33" s="12">
        <v>7</v>
      </c>
      <c r="H33" s="194">
        <v>8</v>
      </c>
      <c r="I33" s="12">
        <v>9</v>
      </c>
      <c r="J33" s="11">
        <v>10</v>
      </c>
      <c r="K33" s="11">
        <v>11</v>
      </c>
      <c r="N33" s="26"/>
    </row>
    <row r="34" spans="1:19" s="35" customFormat="1" ht="32.25" customHeight="1" thickBot="1" x14ac:dyDescent="0.3">
      <c r="A34" s="97" t="s">
        <v>38</v>
      </c>
      <c r="B34" s="98">
        <v>1</v>
      </c>
      <c r="C34" s="99">
        <v>1000</v>
      </c>
      <c r="D34" s="97"/>
      <c r="E34" s="97"/>
      <c r="F34" s="186"/>
      <c r="G34" s="97"/>
      <c r="H34" s="195"/>
      <c r="I34" s="97"/>
      <c r="J34" s="100"/>
      <c r="K34" s="100"/>
    </row>
    <row r="35" spans="1:19" s="36" customFormat="1" ht="21" customHeight="1" thickBot="1" x14ac:dyDescent="0.3">
      <c r="A35" s="101" t="s">
        <v>213</v>
      </c>
      <c r="B35" s="102">
        <f>B34+1</f>
        <v>2</v>
      </c>
      <c r="C35" s="99">
        <v>1010</v>
      </c>
      <c r="D35" s="96">
        <f>D36+D37+D51+D55+D56+D64+D65</f>
        <v>62539.000000000007</v>
      </c>
      <c r="E35" s="96">
        <f>E36+E37+E51+E55+E56</f>
        <v>75830.899999999994</v>
      </c>
      <c r="F35" s="78">
        <f t="shared" ref="F35:F55" si="0">SUM(G35:J35)</f>
        <v>65395.799999999988</v>
      </c>
      <c r="G35" s="96">
        <f>G36+G37+G51+G55+G56</f>
        <v>17274.400000000001</v>
      </c>
      <c r="H35" s="196">
        <f>H36+H37+H51+H55+H56</f>
        <v>15666.3</v>
      </c>
      <c r="I35" s="96">
        <f>I36+I37+I51+I55+I56</f>
        <v>15274.199999999999</v>
      </c>
      <c r="J35" s="72">
        <f>J36+J37+J51+J55+J56</f>
        <v>17180.899999999998</v>
      </c>
      <c r="K35" s="96"/>
      <c r="M35" s="192"/>
      <c r="N35" s="90" t="s">
        <v>323</v>
      </c>
      <c r="O35" s="91" t="s">
        <v>324</v>
      </c>
      <c r="P35" s="91" t="s">
        <v>325</v>
      </c>
      <c r="Q35" s="91" t="s">
        <v>326</v>
      </c>
      <c r="R35" s="91" t="s">
        <v>327</v>
      </c>
      <c r="S35" s="92" t="s">
        <v>8</v>
      </c>
    </row>
    <row r="36" spans="1:19" s="24" customFormat="1" ht="20.25" x14ac:dyDescent="0.25">
      <c r="A36" s="103" t="s">
        <v>201</v>
      </c>
      <c r="B36" s="104">
        <f t="shared" ref="B36:B127" si="1">B35+1</f>
        <v>3</v>
      </c>
      <c r="C36" s="105">
        <v>1020</v>
      </c>
      <c r="D36" s="88"/>
      <c r="E36" s="88"/>
      <c r="F36" s="88">
        <f t="shared" si="0"/>
        <v>0</v>
      </c>
      <c r="G36" s="67"/>
      <c r="H36" s="66"/>
      <c r="I36" s="66"/>
      <c r="J36" s="66"/>
      <c r="K36" s="88"/>
      <c r="M36" s="192"/>
      <c r="N36" s="93" t="s">
        <v>328</v>
      </c>
      <c r="O36" s="94">
        <f>G37</f>
        <v>13459.599999999999</v>
      </c>
      <c r="P36" s="94">
        <f>H37</f>
        <v>13501.999999999998</v>
      </c>
      <c r="Q36" s="94">
        <f>I37</f>
        <v>13541.699999999999</v>
      </c>
      <c r="R36" s="94">
        <f>J37</f>
        <v>13587.999999999998</v>
      </c>
      <c r="S36" s="94">
        <f>SUM(O36:R36)</f>
        <v>54091.299999999996</v>
      </c>
    </row>
    <row r="37" spans="1:19" s="24" customFormat="1" ht="36" customHeight="1" x14ac:dyDescent="0.25">
      <c r="A37" s="103" t="s">
        <v>87</v>
      </c>
      <c r="B37" s="106">
        <f t="shared" si="1"/>
        <v>4</v>
      </c>
      <c r="C37" s="105">
        <v>1030</v>
      </c>
      <c r="D37" s="74">
        <f t="shared" ref="D37:J37" si="2">SUM(D38:D50)</f>
        <v>45631.3</v>
      </c>
      <c r="E37" s="74">
        <f t="shared" si="2"/>
        <v>58406.69999999999</v>
      </c>
      <c r="F37" s="74">
        <f t="shared" si="2"/>
        <v>54091.299999999996</v>
      </c>
      <c r="G37" s="74">
        <f t="shared" si="2"/>
        <v>13459.599999999999</v>
      </c>
      <c r="H37" s="74">
        <f t="shared" si="2"/>
        <v>13501.999999999998</v>
      </c>
      <c r="I37" s="74">
        <f t="shared" si="2"/>
        <v>13541.699999999999</v>
      </c>
      <c r="J37" s="74">
        <f t="shared" si="2"/>
        <v>13587.999999999998</v>
      </c>
      <c r="K37" s="88"/>
      <c r="M37" s="192"/>
      <c r="N37" s="93" t="s">
        <v>329</v>
      </c>
      <c r="O37" s="94">
        <f>G60+G61+G64+G65</f>
        <v>910</v>
      </c>
      <c r="P37" s="94">
        <f>H60</f>
        <v>910</v>
      </c>
      <c r="Q37" s="94">
        <f>I60</f>
        <v>910</v>
      </c>
      <c r="R37" s="94">
        <f>J60</f>
        <v>910</v>
      </c>
      <c r="S37" s="94">
        <f>SUM(O37:R37)</f>
        <v>3640</v>
      </c>
    </row>
    <row r="38" spans="1:19" s="56" customFormat="1" ht="20.25" x14ac:dyDescent="0.25">
      <c r="A38" s="107" t="s">
        <v>290</v>
      </c>
      <c r="B38" s="106">
        <f>B37+1</f>
        <v>5</v>
      </c>
      <c r="C38" s="76" t="s">
        <v>296</v>
      </c>
      <c r="D38" s="67">
        <v>1040.4000000000001</v>
      </c>
      <c r="E38" s="67">
        <v>1388</v>
      </c>
      <c r="F38" s="67">
        <f t="shared" si="0"/>
        <v>1920</v>
      </c>
      <c r="G38" s="67">
        <v>450</v>
      </c>
      <c r="H38" s="67">
        <v>470</v>
      </c>
      <c r="I38" s="67">
        <v>490</v>
      </c>
      <c r="J38" s="67">
        <v>510</v>
      </c>
      <c r="K38" s="88"/>
      <c r="M38" s="192"/>
      <c r="N38" s="93" t="s">
        <v>330</v>
      </c>
      <c r="O38" s="94">
        <f>G55</f>
        <v>211.2</v>
      </c>
      <c r="P38" s="94">
        <f>H55</f>
        <v>211.2</v>
      </c>
      <c r="Q38" s="94">
        <f>I55</f>
        <v>211.2</v>
      </c>
      <c r="R38" s="94">
        <f>J55</f>
        <v>211.3</v>
      </c>
      <c r="S38" s="94">
        <f>SUM(O38:R38)</f>
        <v>844.89999999999986</v>
      </c>
    </row>
    <row r="39" spans="1:19" s="56" customFormat="1" ht="31.5" x14ac:dyDescent="0.25">
      <c r="A39" s="84" t="s">
        <v>291</v>
      </c>
      <c r="B39" s="106">
        <f t="shared" ref="B39:B50" si="3">B38+1</f>
        <v>6</v>
      </c>
      <c r="C39" s="77" t="s">
        <v>297</v>
      </c>
      <c r="D39" s="67">
        <v>11366</v>
      </c>
      <c r="E39" s="67">
        <v>36912.9</v>
      </c>
      <c r="F39" s="67">
        <f t="shared" si="0"/>
        <v>16200</v>
      </c>
      <c r="G39" s="67">
        <v>4050</v>
      </c>
      <c r="H39" s="67">
        <v>4050</v>
      </c>
      <c r="I39" s="67">
        <v>4050</v>
      </c>
      <c r="J39" s="67">
        <v>4050</v>
      </c>
      <c r="K39" s="88"/>
      <c r="M39" s="192"/>
      <c r="N39" s="93" t="s">
        <v>331</v>
      </c>
      <c r="O39" s="94">
        <f>G51</f>
        <v>2693.6</v>
      </c>
      <c r="P39" s="94">
        <f>H51</f>
        <v>1043.1000000000001</v>
      </c>
      <c r="Q39" s="94">
        <f>I51</f>
        <v>611.30000000000007</v>
      </c>
      <c r="R39" s="94">
        <f>J51</f>
        <v>2471.6</v>
      </c>
      <c r="S39" s="94">
        <f>SUM(O39:R39)</f>
        <v>6819.6</v>
      </c>
    </row>
    <row r="40" spans="1:19" s="56" customFormat="1" ht="31.5" x14ac:dyDescent="0.25">
      <c r="A40" s="84" t="s">
        <v>292</v>
      </c>
      <c r="B40" s="106">
        <f t="shared" si="3"/>
        <v>7</v>
      </c>
      <c r="C40" s="76" t="s">
        <v>298</v>
      </c>
      <c r="D40" s="67">
        <v>16412</v>
      </c>
      <c r="E40" s="67">
        <v>15600</v>
      </c>
      <c r="F40" s="67">
        <f t="shared" si="0"/>
        <v>30048</v>
      </c>
      <c r="G40" s="67">
        <v>7512</v>
      </c>
      <c r="H40" s="67">
        <v>7512</v>
      </c>
      <c r="I40" s="67">
        <v>7512</v>
      </c>
      <c r="J40" s="67">
        <v>7512</v>
      </c>
      <c r="K40" s="88"/>
      <c r="M40" s="192"/>
      <c r="N40" s="93" t="s">
        <v>332</v>
      </c>
      <c r="O40" s="94">
        <f>O38+O37+O36+O39</f>
        <v>17274.399999999998</v>
      </c>
      <c r="P40" s="94">
        <f>P38+P37+P36+P39</f>
        <v>15666.3</v>
      </c>
      <c r="Q40" s="94">
        <f>Q38+Q37+Q36+Q39</f>
        <v>15274.199999999999</v>
      </c>
      <c r="R40" s="94">
        <f>R38+R37+R36+R39</f>
        <v>17180.899999999998</v>
      </c>
      <c r="S40" s="94">
        <f>SUM(O40:R40)</f>
        <v>65395.799999999988</v>
      </c>
    </row>
    <row r="41" spans="1:19" s="56" customFormat="1" ht="31.5" x14ac:dyDescent="0.25">
      <c r="A41" s="84" t="s">
        <v>293</v>
      </c>
      <c r="B41" s="106">
        <f t="shared" si="3"/>
        <v>8</v>
      </c>
      <c r="C41" s="77" t="s">
        <v>299</v>
      </c>
      <c r="D41" s="67">
        <v>211.1</v>
      </c>
      <c r="E41" s="67">
        <v>233.2</v>
      </c>
      <c r="F41" s="67">
        <f t="shared" si="0"/>
        <v>180</v>
      </c>
      <c r="G41" s="67">
        <v>45</v>
      </c>
      <c r="H41" s="67">
        <v>45</v>
      </c>
      <c r="I41" s="67">
        <v>45</v>
      </c>
      <c r="J41" s="67">
        <v>45</v>
      </c>
      <c r="K41" s="88"/>
      <c r="M41" s="192"/>
      <c r="O41" s="65"/>
      <c r="P41" s="65"/>
      <c r="Q41" s="65"/>
    </row>
    <row r="42" spans="1:19" s="56" customFormat="1" ht="20.25" x14ac:dyDescent="0.25">
      <c r="A42" s="84" t="s">
        <v>295</v>
      </c>
      <c r="B42" s="106">
        <f t="shared" si="3"/>
        <v>9</v>
      </c>
      <c r="C42" s="76" t="s">
        <v>300</v>
      </c>
      <c r="D42" s="67">
        <v>2437.1999999999998</v>
      </c>
      <c r="E42" s="67">
        <v>3427.2</v>
      </c>
      <c r="F42" s="67">
        <f>SUM(G42:J42)</f>
        <v>3200</v>
      </c>
      <c r="G42" s="67">
        <v>800</v>
      </c>
      <c r="H42" s="67">
        <v>800</v>
      </c>
      <c r="I42" s="67">
        <v>800</v>
      </c>
      <c r="J42" s="67">
        <v>800</v>
      </c>
      <c r="K42" s="88"/>
      <c r="M42" s="192"/>
      <c r="N42" s="90" t="s">
        <v>333</v>
      </c>
      <c r="O42" s="91" t="s">
        <v>324</v>
      </c>
      <c r="P42" s="91" t="s">
        <v>325</v>
      </c>
      <c r="Q42" s="91" t="s">
        <v>326</v>
      </c>
      <c r="R42" s="91" t="s">
        <v>327</v>
      </c>
      <c r="S42" s="92" t="s">
        <v>8</v>
      </c>
    </row>
    <row r="43" spans="1:19" s="56" customFormat="1" ht="20.25" x14ac:dyDescent="0.25">
      <c r="A43" s="84" t="s">
        <v>346</v>
      </c>
      <c r="B43" s="106">
        <f t="shared" si="3"/>
        <v>10</v>
      </c>
      <c r="C43" s="77" t="s">
        <v>301</v>
      </c>
      <c r="D43" s="67"/>
      <c r="E43" s="67"/>
      <c r="F43" s="67">
        <f t="shared" si="0"/>
        <v>687.6</v>
      </c>
      <c r="G43" s="67">
        <v>171.9</v>
      </c>
      <c r="H43" s="67">
        <v>171.9</v>
      </c>
      <c r="I43" s="67">
        <v>171.9</v>
      </c>
      <c r="J43" s="67">
        <v>171.9</v>
      </c>
      <c r="K43" s="88"/>
      <c r="M43" s="192"/>
      <c r="N43" s="93" t="s">
        <v>328</v>
      </c>
      <c r="O43" s="94">
        <f>G84</f>
        <v>13459.6</v>
      </c>
      <c r="P43" s="94">
        <f>H84</f>
        <v>13502</v>
      </c>
      <c r="Q43" s="94">
        <f>I84</f>
        <v>13541.7</v>
      </c>
      <c r="R43" s="94">
        <f>J84</f>
        <v>13588</v>
      </c>
      <c r="S43" s="94">
        <f>SUM(O43:R43)</f>
        <v>54091.3</v>
      </c>
    </row>
    <row r="44" spans="1:19" s="56" customFormat="1" ht="47.25" x14ac:dyDescent="0.25">
      <c r="A44" s="89" t="s">
        <v>321</v>
      </c>
      <c r="B44" s="106">
        <f t="shared" si="3"/>
        <v>11</v>
      </c>
      <c r="C44" s="76" t="s">
        <v>302</v>
      </c>
      <c r="D44" s="67">
        <v>111.8</v>
      </c>
      <c r="E44" s="67">
        <v>196.2</v>
      </c>
      <c r="F44" s="67">
        <f>SUM(G44:J44)</f>
        <v>115.89999999999999</v>
      </c>
      <c r="G44" s="67">
        <v>28</v>
      </c>
      <c r="H44" s="67">
        <v>29.3</v>
      </c>
      <c r="I44" s="67">
        <v>29.3</v>
      </c>
      <c r="J44" s="67">
        <v>29.3</v>
      </c>
      <c r="K44" s="88"/>
      <c r="M44" s="192"/>
      <c r="N44" s="93" t="s">
        <v>329</v>
      </c>
      <c r="O44" s="94">
        <f>SUM(G114:G127)</f>
        <v>910</v>
      </c>
      <c r="P44" s="94">
        <f>SUM(H114:H125)</f>
        <v>910</v>
      </c>
      <c r="Q44" s="94">
        <f>SUM(I114:I125)</f>
        <v>910</v>
      </c>
      <c r="R44" s="94">
        <f>SUM(J114:J125)</f>
        <v>910</v>
      </c>
      <c r="S44" s="94">
        <f>SUM(O44:R44)</f>
        <v>3640</v>
      </c>
    </row>
    <row r="45" spans="1:19" s="56" customFormat="1" ht="20.25" x14ac:dyDescent="0.25">
      <c r="A45" s="84" t="s">
        <v>348</v>
      </c>
      <c r="B45" s="106">
        <f t="shared" si="3"/>
        <v>12</v>
      </c>
      <c r="C45" s="77" t="s">
        <v>303</v>
      </c>
      <c r="D45" s="67"/>
      <c r="E45" s="67"/>
      <c r="F45" s="67">
        <f t="shared" si="0"/>
        <v>110.5</v>
      </c>
      <c r="G45" s="67">
        <v>5.3</v>
      </c>
      <c r="H45" s="67">
        <v>26.4</v>
      </c>
      <c r="I45" s="67">
        <v>39.4</v>
      </c>
      <c r="J45" s="67">
        <v>39.4</v>
      </c>
      <c r="K45" s="88"/>
      <c r="M45" s="192"/>
      <c r="N45" s="93" t="s">
        <v>330</v>
      </c>
      <c r="O45" s="94">
        <f>G129+G147</f>
        <v>211.2</v>
      </c>
      <c r="P45" s="94">
        <f>H129+H147</f>
        <v>211.2</v>
      </c>
      <c r="Q45" s="94">
        <f>I129+I147</f>
        <v>211.2</v>
      </c>
      <c r="R45" s="94">
        <f>J129+J147</f>
        <v>211.3</v>
      </c>
      <c r="S45" s="94">
        <f>SUM(O45:R45)</f>
        <v>844.89999999999986</v>
      </c>
    </row>
    <row r="46" spans="1:19" s="56" customFormat="1" ht="27" customHeight="1" x14ac:dyDescent="0.25">
      <c r="A46" s="84" t="s">
        <v>349</v>
      </c>
      <c r="B46" s="106">
        <f t="shared" si="3"/>
        <v>13</v>
      </c>
      <c r="C46" s="76" t="s">
        <v>320</v>
      </c>
      <c r="D46" s="67"/>
      <c r="E46" s="67"/>
      <c r="F46" s="67">
        <f t="shared" si="0"/>
        <v>39.700000000000003</v>
      </c>
      <c r="G46" s="67"/>
      <c r="H46" s="67"/>
      <c r="I46" s="67">
        <v>6.7</v>
      </c>
      <c r="J46" s="67">
        <v>33</v>
      </c>
      <c r="K46" s="88"/>
      <c r="M46" s="192"/>
      <c r="N46" s="93" t="s">
        <v>331</v>
      </c>
      <c r="O46" s="94">
        <f>G140</f>
        <v>2693.6</v>
      </c>
      <c r="P46" s="94">
        <f>H140</f>
        <v>1043.1000000000001</v>
      </c>
      <c r="Q46" s="94">
        <f>I140</f>
        <v>611.30000000000007</v>
      </c>
      <c r="R46" s="94">
        <f>J140</f>
        <v>2471.6</v>
      </c>
      <c r="S46" s="94">
        <f>SUM(O46:R46)</f>
        <v>6819.6</v>
      </c>
    </row>
    <row r="47" spans="1:19" s="56" customFormat="1" ht="30" customHeight="1" x14ac:dyDescent="0.25">
      <c r="A47" s="89" t="s">
        <v>352</v>
      </c>
      <c r="B47" s="106">
        <f t="shared" si="3"/>
        <v>14</v>
      </c>
      <c r="C47" s="76" t="s">
        <v>322</v>
      </c>
      <c r="D47" s="67"/>
      <c r="E47" s="67"/>
      <c r="F47" s="67">
        <f>SUM(G47:J47)</f>
        <v>1589.6</v>
      </c>
      <c r="G47" s="67">
        <v>397.4</v>
      </c>
      <c r="H47" s="67">
        <v>397.4</v>
      </c>
      <c r="I47" s="67">
        <v>397.4</v>
      </c>
      <c r="J47" s="67">
        <v>397.4</v>
      </c>
      <c r="K47" s="88"/>
      <c r="M47" s="192"/>
      <c r="O47" s="65"/>
      <c r="P47" s="65"/>
      <c r="Q47" s="65"/>
      <c r="R47" s="65"/>
      <c r="S47" s="65"/>
    </row>
    <row r="48" spans="1:19" s="56" customFormat="1" ht="28.5" customHeight="1" x14ac:dyDescent="0.25">
      <c r="A48" s="89" t="s">
        <v>319</v>
      </c>
      <c r="B48" s="106">
        <f>B47+1</f>
        <v>15</v>
      </c>
      <c r="C48" s="77" t="s">
        <v>347</v>
      </c>
      <c r="D48" s="67"/>
      <c r="E48" s="67">
        <v>649.20000000000005</v>
      </c>
      <c r="F48" s="67">
        <f>SUM(G48:J48)</f>
        <v>0</v>
      </c>
      <c r="G48" s="67"/>
      <c r="H48" s="67"/>
      <c r="I48" s="67"/>
      <c r="J48" s="67"/>
      <c r="K48" s="88"/>
      <c r="M48" s="192"/>
      <c r="O48" s="65"/>
      <c r="P48" s="65"/>
      <c r="Q48" s="65"/>
      <c r="R48" s="65"/>
      <c r="S48" s="65"/>
    </row>
    <row r="49" spans="1:19" s="56" customFormat="1" ht="31.5" x14ac:dyDescent="0.25">
      <c r="A49" s="84" t="s">
        <v>294</v>
      </c>
      <c r="B49" s="106">
        <f t="shared" si="3"/>
        <v>16</v>
      </c>
      <c r="C49" s="76" t="s">
        <v>351</v>
      </c>
      <c r="D49" s="67">
        <v>9526.7999999999993</v>
      </c>
      <c r="E49" s="67"/>
      <c r="F49" s="67">
        <f t="shared" si="0"/>
        <v>0</v>
      </c>
      <c r="G49" s="67"/>
      <c r="H49" s="67"/>
      <c r="I49" s="67"/>
      <c r="J49" s="67"/>
      <c r="K49" s="88"/>
      <c r="M49" s="192"/>
      <c r="O49" s="65"/>
    </row>
    <row r="50" spans="1:19" s="56" customFormat="1" ht="31.5" x14ac:dyDescent="0.25">
      <c r="A50" s="89" t="s">
        <v>350</v>
      </c>
      <c r="B50" s="106">
        <f t="shared" si="3"/>
        <v>17</v>
      </c>
      <c r="C50" s="76" t="s">
        <v>353</v>
      </c>
      <c r="D50" s="67">
        <v>4526</v>
      </c>
      <c r="E50" s="67"/>
      <c r="F50" s="67">
        <f t="shared" si="0"/>
        <v>0</v>
      </c>
      <c r="G50" s="67"/>
      <c r="H50" s="67"/>
      <c r="I50" s="67"/>
      <c r="J50" s="67"/>
      <c r="K50" s="88"/>
      <c r="M50" s="192"/>
    </row>
    <row r="51" spans="1:19" s="24" customFormat="1" ht="21" customHeight="1" x14ac:dyDescent="0.25">
      <c r="A51" s="103" t="s">
        <v>128</v>
      </c>
      <c r="B51" s="106">
        <f>B50+1</f>
        <v>18</v>
      </c>
      <c r="C51" s="105">
        <v>1040</v>
      </c>
      <c r="D51" s="74">
        <f>D52+D53+D54</f>
        <v>4209.6000000000004</v>
      </c>
      <c r="E51" s="74">
        <f>E52+E53+E54</f>
        <v>4717</v>
      </c>
      <c r="F51" s="88">
        <f t="shared" si="0"/>
        <v>6819.6</v>
      </c>
      <c r="G51" s="74">
        <f>G52+G53+G54</f>
        <v>2693.6</v>
      </c>
      <c r="H51" s="74">
        <f>H52+H53+H54</f>
        <v>1043.1000000000001</v>
      </c>
      <c r="I51" s="74">
        <f>I52+I53+I54</f>
        <v>611.30000000000007</v>
      </c>
      <c r="J51" s="74">
        <f>J52+J53+J54</f>
        <v>2471.6</v>
      </c>
      <c r="K51" s="88"/>
      <c r="M51" s="192"/>
      <c r="N51" s="90" t="s">
        <v>334</v>
      </c>
      <c r="O51" s="91" t="s">
        <v>324</v>
      </c>
      <c r="P51" s="91" t="s">
        <v>325</v>
      </c>
      <c r="Q51" s="91" t="s">
        <v>326</v>
      </c>
      <c r="R51" s="91" t="s">
        <v>327</v>
      </c>
      <c r="S51" s="92" t="s">
        <v>8</v>
      </c>
    </row>
    <row r="52" spans="1:19" s="24" customFormat="1" ht="21" customHeight="1" x14ac:dyDescent="0.25">
      <c r="A52" s="108" t="s">
        <v>129</v>
      </c>
      <c r="B52" s="106">
        <f t="shared" si="1"/>
        <v>19</v>
      </c>
      <c r="C52" s="109" t="s">
        <v>130</v>
      </c>
      <c r="D52" s="67">
        <v>4209.6000000000004</v>
      </c>
      <c r="E52" s="67">
        <v>4717</v>
      </c>
      <c r="F52" s="68">
        <f t="shared" si="0"/>
        <v>6819.6</v>
      </c>
      <c r="G52" s="67">
        <f>G140</f>
        <v>2693.6</v>
      </c>
      <c r="H52" s="67">
        <f>H140</f>
        <v>1043.1000000000001</v>
      </c>
      <c r="I52" s="67">
        <f>I140</f>
        <v>611.30000000000007</v>
      </c>
      <c r="J52" s="67">
        <f>J140</f>
        <v>2471.6</v>
      </c>
      <c r="K52" s="88"/>
      <c r="M52" s="192"/>
      <c r="N52" s="93" t="s">
        <v>328</v>
      </c>
      <c r="O52" s="94">
        <f t="shared" ref="O52:R55" si="4">O36-O43</f>
        <v>0</v>
      </c>
      <c r="P52" s="94">
        <f t="shared" si="4"/>
        <v>0</v>
      </c>
      <c r="Q52" s="94">
        <f t="shared" si="4"/>
        <v>0</v>
      </c>
      <c r="R52" s="94">
        <f t="shared" si="4"/>
        <v>0</v>
      </c>
      <c r="S52" s="94">
        <f>SUM(O52:R52)</f>
        <v>0</v>
      </c>
    </row>
    <row r="53" spans="1:19" s="24" customFormat="1" ht="21" customHeight="1" x14ac:dyDescent="0.25">
      <c r="A53" s="108" t="s">
        <v>131</v>
      </c>
      <c r="B53" s="106">
        <f t="shared" si="1"/>
        <v>20</v>
      </c>
      <c r="C53" s="109" t="s">
        <v>132</v>
      </c>
      <c r="D53" s="67"/>
      <c r="E53" s="67">
        <v>0</v>
      </c>
      <c r="F53" s="68">
        <f t="shared" si="0"/>
        <v>0</v>
      </c>
      <c r="G53" s="67"/>
      <c r="H53" s="67"/>
      <c r="I53" s="67"/>
      <c r="J53" s="67"/>
      <c r="K53" s="88"/>
      <c r="M53" s="192"/>
      <c r="N53" s="93" t="s">
        <v>329</v>
      </c>
      <c r="O53" s="94">
        <f t="shared" si="4"/>
        <v>0</v>
      </c>
      <c r="P53" s="94">
        <f t="shared" si="4"/>
        <v>0</v>
      </c>
      <c r="Q53" s="94">
        <f t="shared" si="4"/>
        <v>0</v>
      </c>
      <c r="R53" s="94">
        <f t="shared" si="4"/>
        <v>0</v>
      </c>
      <c r="S53" s="94">
        <f>SUM(O53:R53)</f>
        <v>0</v>
      </c>
    </row>
    <row r="54" spans="1:19" s="24" customFormat="1" ht="21" customHeight="1" x14ac:dyDescent="0.25">
      <c r="A54" s="108" t="s">
        <v>133</v>
      </c>
      <c r="B54" s="106">
        <f t="shared" si="1"/>
        <v>21</v>
      </c>
      <c r="C54" s="109" t="s">
        <v>134</v>
      </c>
      <c r="D54" s="67"/>
      <c r="E54" s="67">
        <v>0</v>
      </c>
      <c r="F54" s="68">
        <f t="shared" si="0"/>
        <v>0</v>
      </c>
      <c r="G54" s="67"/>
      <c r="H54" s="67"/>
      <c r="I54" s="67"/>
      <c r="J54" s="67"/>
      <c r="K54" s="88"/>
      <c r="M54" s="192"/>
      <c r="N54" s="93" t="s">
        <v>330</v>
      </c>
      <c r="O54" s="94">
        <f t="shared" si="4"/>
        <v>0</v>
      </c>
      <c r="P54" s="94">
        <f t="shared" si="4"/>
        <v>0</v>
      </c>
      <c r="Q54" s="94">
        <f t="shared" si="4"/>
        <v>0</v>
      </c>
      <c r="R54" s="94">
        <f t="shared" si="4"/>
        <v>0</v>
      </c>
      <c r="S54" s="94">
        <f>SUM(O54:R54)</f>
        <v>0</v>
      </c>
    </row>
    <row r="55" spans="1:19" s="24" customFormat="1" ht="33.75" customHeight="1" x14ac:dyDescent="0.25">
      <c r="A55" s="110" t="s">
        <v>135</v>
      </c>
      <c r="B55" s="106">
        <f t="shared" si="1"/>
        <v>22</v>
      </c>
      <c r="C55" s="105">
        <v>1050</v>
      </c>
      <c r="D55" s="74">
        <v>2407.1999999999998</v>
      </c>
      <c r="E55" s="74">
        <v>7590.6</v>
      </c>
      <c r="F55" s="88">
        <f t="shared" si="0"/>
        <v>844.89999999999986</v>
      </c>
      <c r="G55" s="74">
        <f>G129+G147</f>
        <v>211.2</v>
      </c>
      <c r="H55" s="74">
        <f>H129+H147</f>
        <v>211.2</v>
      </c>
      <c r="I55" s="74">
        <f>I129+I147</f>
        <v>211.2</v>
      </c>
      <c r="J55" s="74">
        <f>J129+J147</f>
        <v>211.3</v>
      </c>
      <c r="K55" s="74"/>
      <c r="M55" s="192"/>
      <c r="N55" s="93" t="s">
        <v>331</v>
      </c>
      <c r="O55" s="94">
        <f t="shared" si="4"/>
        <v>0</v>
      </c>
      <c r="P55" s="94">
        <f t="shared" si="4"/>
        <v>0</v>
      </c>
      <c r="Q55" s="94">
        <f t="shared" si="4"/>
        <v>0</v>
      </c>
      <c r="R55" s="94">
        <f t="shared" si="4"/>
        <v>0</v>
      </c>
      <c r="S55" s="94">
        <f>SUM(O55:R55)</f>
        <v>0</v>
      </c>
    </row>
    <row r="56" spans="1:19" s="24" customFormat="1" ht="21" customHeight="1" x14ac:dyDescent="0.25">
      <c r="A56" s="110" t="s">
        <v>84</v>
      </c>
      <c r="B56" s="106">
        <f t="shared" si="1"/>
        <v>23</v>
      </c>
      <c r="C56" s="105">
        <v>1060</v>
      </c>
      <c r="D56" s="74">
        <f>SUM(D58:D65)</f>
        <v>7386.8</v>
      </c>
      <c r="E56" s="74">
        <f>SUM(E58:E65)</f>
        <v>5116.6000000000004</v>
      </c>
      <c r="F56" s="74">
        <f t="shared" ref="F56:F65" si="5">SUM(G56:J56)</f>
        <v>3640</v>
      </c>
      <c r="G56" s="74">
        <f>G57+G58+G59+G60+G61+G63+G64+G65</f>
        <v>910</v>
      </c>
      <c r="H56" s="74">
        <f>H57+H58+H59+H60+H61+H63+H64+H65</f>
        <v>910</v>
      </c>
      <c r="I56" s="74">
        <f>I57+I58+I59+I60+I61+I63+I64+I65</f>
        <v>910</v>
      </c>
      <c r="J56" s="74">
        <f>J57+J58+J59+J60+J61+J63+J64+J65</f>
        <v>910</v>
      </c>
      <c r="K56" s="179"/>
      <c r="M56" s="192"/>
      <c r="N56" s="93" t="s">
        <v>332</v>
      </c>
      <c r="O56" s="94">
        <f>O54+O53+O52+O55</f>
        <v>0</v>
      </c>
      <c r="P56" s="94">
        <f>P54+P53+P52+P55</f>
        <v>0</v>
      </c>
      <c r="Q56" s="94">
        <f>Q54+Q53+Q52+Q55</f>
        <v>0</v>
      </c>
      <c r="R56" s="94">
        <f>R54+R53+R52+R55</f>
        <v>0</v>
      </c>
      <c r="S56" s="94">
        <f>SUM(O56:R56)</f>
        <v>0</v>
      </c>
    </row>
    <row r="57" spans="1:19" s="24" customFormat="1" ht="30.75" customHeight="1" x14ac:dyDescent="0.25">
      <c r="A57" s="108" t="s">
        <v>39</v>
      </c>
      <c r="B57" s="106">
        <f t="shared" si="1"/>
        <v>24</v>
      </c>
      <c r="C57" s="109" t="s">
        <v>104</v>
      </c>
      <c r="D57" s="74"/>
      <c r="E57" s="74">
        <v>0</v>
      </c>
      <c r="F57" s="88">
        <f t="shared" si="5"/>
        <v>0</v>
      </c>
      <c r="G57" s="74"/>
      <c r="H57" s="74"/>
      <c r="I57" s="74"/>
      <c r="J57" s="74"/>
      <c r="K57" s="74"/>
      <c r="M57" s="192"/>
      <c r="N57" s="65"/>
      <c r="O57" s="65"/>
      <c r="P57" s="65"/>
      <c r="Q57" s="65"/>
      <c r="R57" s="65"/>
      <c r="S57" s="65"/>
    </row>
    <row r="58" spans="1:19" s="36" customFormat="1" ht="27.75" customHeight="1" x14ac:dyDescent="0.25">
      <c r="A58" s="108" t="s">
        <v>40</v>
      </c>
      <c r="B58" s="106">
        <f t="shared" si="1"/>
        <v>25</v>
      </c>
      <c r="C58" s="109" t="s">
        <v>136</v>
      </c>
      <c r="D58" s="74"/>
      <c r="E58" s="74">
        <v>0</v>
      </c>
      <c r="F58" s="88">
        <f t="shared" si="5"/>
        <v>0</v>
      </c>
      <c r="G58" s="74"/>
      <c r="H58" s="74"/>
      <c r="I58" s="74"/>
      <c r="J58" s="74"/>
      <c r="K58" s="74"/>
      <c r="M58" s="192"/>
      <c r="N58" s="93" t="s">
        <v>335</v>
      </c>
      <c r="O58" s="94">
        <f>G85+G70+G114+G130</f>
        <v>10100.9</v>
      </c>
      <c r="P58" s="94">
        <f>H85+H70+H114+H130</f>
        <v>10262.5</v>
      </c>
      <c r="Q58" s="94">
        <f>I85+I70+I114+I130</f>
        <v>10262.5</v>
      </c>
      <c r="R58" s="94">
        <f>J85+J70+J114+J130</f>
        <v>10262.5</v>
      </c>
      <c r="S58" s="94">
        <f>SUM(O58:R58)</f>
        <v>40888.400000000001</v>
      </c>
    </row>
    <row r="59" spans="1:19" s="24" customFormat="1" ht="27.75" customHeight="1" x14ac:dyDescent="0.25">
      <c r="A59" s="108" t="s">
        <v>203</v>
      </c>
      <c r="B59" s="106">
        <f t="shared" si="1"/>
        <v>26</v>
      </c>
      <c r="C59" s="109" t="s">
        <v>137</v>
      </c>
      <c r="D59" s="74"/>
      <c r="E59" s="74">
        <v>0</v>
      </c>
      <c r="F59" s="88">
        <f t="shared" si="5"/>
        <v>0</v>
      </c>
      <c r="G59" s="74"/>
      <c r="H59" s="74"/>
      <c r="I59" s="74"/>
      <c r="J59" s="74"/>
      <c r="K59" s="74"/>
      <c r="M59" s="192"/>
      <c r="N59" s="93" t="s">
        <v>336</v>
      </c>
      <c r="O59" s="94">
        <f>G205</f>
        <v>10100.9</v>
      </c>
      <c r="P59" s="94">
        <f>H205</f>
        <v>10262.5</v>
      </c>
      <c r="Q59" s="94">
        <f>I205</f>
        <v>10262.5</v>
      </c>
      <c r="R59" s="94">
        <f>J205</f>
        <v>10262.5</v>
      </c>
      <c r="S59" s="94">
        <f>SUM(O59:R59)</f>
        <v>40888.400000000001</v>
      </c>
    </row>
    <row r="60" spans="1:19" s="24" customFormat="1" ht="35.25" customHeight="1" x14ac:dyDescent="0.25">
      <c r="A60" s="111" t="s">
        <v>88</v>
      </c>
      <c r="B60" s="106">
        <f t="shared" si="1"/>
        <v>27</v>
      </c>
      <c r="C60" s="109" t="s">
        <v>138</v>
      </c>
      <c r="D60" s="74">
        <v>3337</v>
      </c>
      <c r="E60" s="74">
        <v>4016.6</v>
      </c>
      <c r="F60" s="88">
        <f t="shared" si="5"/>
        <v>3640</v>
      </c>
      <c r="G60" s="74">
        <v>910</v>
      </c>
      <c r="H60" s="197">
        <v>910</v>
      </c>
      <c r="I60" s="181">
        <v>910</v>
      </c>
      <c r="J60" s="182">
        <v>910</v>
      </c>
      <c r="K60" s="74"/>
      <c r="M60" s="192"/>
      <c r="N60" s="94" t="s">
        <v>337</v>
      </c>
      <c r="O60" s="94">
        <f>O58-O59</f>
        <v>0</v>
      </c>
      <c r="P60" s="94">
        <f>P58-P59</f>
        <v>0</v>
      </c>
      <c r="Q60" s="94">
        <f>Q58-Q59</f>
        <v>0</v>
      </c>
      <c r="R60" s="94">
        <f>R58-R59</f>
        <v>0</v>
      </c>
      <c r="S60" s="94">
        <f>SUM(O60:R60)</f>
        <v>0</v>
      </c>
    </row>
    <row r="61" spans="1:19" s="24" customFormat="1" ht="21" customHeight="1" x14ac:dyDescent="0.25">
      <c r="A61" s="112" t="s">
        <v>139</v>
      </c>
      <c r="B61" s="106">
        <f t="shared" si="1"/>
        <v>28</v>
      </c>
      <c r="C61" s="113" t="s">
        <v>140</v>
      </c>
      <c r="D61" s="74">
        <v>1145.7</v>
      </c>
      <c r="E61" s="74">
        <v>400</v>
      </c>
      <c r="F61" s="88">
        <f t="shared" si="5"/>
        <v>0</v>
      </c>
      <c r="G61" s="74"/>
      <c r="H61" s="197"/>
      <c r="I61" s="74"/>
      <c r="J61" s="182"/>
      <c r="K61" s="114"/>
      <c r="M61" s="192"/>
      <c r="N61" s="65"/>
      <c r="O61" s="56"/>
      <c r="P61" s="56"/>
      <c r="Q61" s="56"/>
      <c r="R61" s="56"/>
      <c r="S61" s="56"/>
    </row>
    <row r="62" spans="1:19" s="24" customFormat="1" ht="59.25" customHeight="1" x14ac:dyDescent="0.25">
      <c r="A62" s="115" t="s">
        <v>211</v>
      </c>
      <c r="B62" s="106">
        <f t="shared" si="1"/>
        <v>29</v>
      </c>
      <c r="C62" s="116" t="s">
        <v>209</v>
      </c>
      <c r="D62" s="74"/>
      <c r="E62" s="74">
        <v>0</v>
      </c>
      <c r="F62" s="88">
        <f t="shared" si="5"/>
        <v>0</v>
      </c>
      <c r="G62" s="74"/>
      <c r="H62" s="74"/>
      <c r="I62" s="74"/>
      <c r="J62" s="74"/>
      <c r="K62" s="74"/>
      <c r="M62" s="192"/>
      <c r="N62" s="65" t="s">
        <v>331</v>
      </c>
      <c r="O62" s="65">
        <f>G52-G140</f>
        <v>0</v>
      </c>
      <c r="P62" s="65">
        <f>H52-H140</f>
        <v>0</v>
      </c>
      <c r="Q62" s="65">
        <f>I52-I140</f>
        <v>0</v>
      </c>
      <c r="R62" s="65">
        <f>J52-J140</f>
        <v>0</v>
      </c>
      <c r="S62" s="65">
        <f>K52-K140</f>
        <v>0</v>
      </c>
    </row>
    <row r="63" spans="1:19" s="24" customFormat="1" ht="60" customHeight="1" x14ac:dyDescent="0.25">
      <c r="A63" s="108" t="s">
        <v>142</v>
      </c>
      <c r="B63" s="117">
        <f t="shared" si="1"/>
        <v>30</v>
      </c>
      <c r="C63" s="109" t="s">
        <v>141</v>
      </c>
      <c r="D63" s="74"/>
      <c r="E63" s="74">
        <v>0</v>
      </c>
      <c r="F63" s="88">
        <f t="shared" si="5"/>
        <v>0</v>
      </c>
      <c r="G63" s="74"/>
      <c r="H63" s="74"/>
      <c r="I63" s="74"/>
      <c r="J63" s="74"/>
      <c r="K63" s="74"/>
      <c r="M63" s="192"/>
      <c r="N63" s="56"/>
      <c r="O63" s="56"/>
      <c r="P63" s="56"/>
      <c r="Q63" s="56"/>
      <c r="R63" s="56"/>
      <c r="S63" s="56"/>
    </row>
    <row r="64" spans="1:19" s="56" customFormat="1" ht="20.25" x14ac:dyDescent="0.25">
      <c r="A64" s="108" t="s">
        <v>312</v>
      </c>
      <c r="B64" s="117">
        <f t="shared" si="1"/>
        <v>31</v>
      </c>
      <c r="C64" s="109" t="s">
        <v>306</v>
      </c>
      <c r="D64" s="74">
        <v>2041.3</v>
      </c>
      <c r="E64" s="74">
        <v>450</v>
      </c>
      <c r="F64" s="88">
        <f t="shared" si="5"/>
        <v>0</v>
      </c>
      <c r="G64" s="74"/>
      <c r="H64" s="74"/>
      <c r="I64" s="73"/>
      <c r="J64" s="74"/>
      <c r="K64" s="88"/>
      <c r="M64" s="192"/>
      <c r="N64" s="24"/>
      <c r="O64" s="24"/>
      <c r="P64" s="24"/>
      <c r="Q64" s="24"/>
      <c r="R64" s="24"/>
      <c r="S64" s="24"/>
    </row>
    <row r="65" spans="1:19" s="56" customFormat="1" ht="39" x14ac:dyDescent="0.25">
      <c r="A65" s="108" t="s">
        <v>313</v>
      </c>
      <c r="B65" s="117">
        <f t="shared" si="1"/>
        <v>32</v>
      </c>
      <c r="C65" s="109" t="s">
        <v>307</v>
      </c>
      <c r="D65" s="74">
        <v>862.8</v>
      </c>
      <c r="E65" s="74">
        <v>250</v>
      </c>
      <c r="F65" s="88">
        <f t="shared" si="5"/>
        <v>0</v>
      </c>
      <c r="G65" s="74"/>
      <c r="H65" s="74"/>
      <c r="I65" s="75"/>
      <c r="J65" s="74"/>
      <c r="K65" s="88"/>
      <c r="M65" s="192"/>
      <c r="N65" s="24"/>
      <c r="O65" s="24"/>
      <c r="P65" s="24"/>
      <c r="Q65" s="24"/>
      <c r="R65" s="24"/>
      <c r="S65" s="24"/>
    </row>
    <row r="66" spans="1:19" s="24" customFormat="1" ht="20.25" x14ac:dyDescent="0.25">
      <c r="A66" s="110" t="s">
        <v>205</v>
      </c>
      <c r="B66" s="117">
        <f t="shared" si="1"/>
        <v>33</v>
      </c>
      <c r="C66" s="105">
        <v>1070</v>
      </c>
      <c r="D66" s="74"/>
      <c r="E66" s="74">
        <v>69.3</v>
      </c>
      <c r="F66" s="88"/>
      <c r="G66" s="74"/>
      <c r="H66" s="74"/>
      <c r="I66" s="75"/>
      <c r="J66" s="74"/>
      <c r="K66" s="88"/>
      <c r="M66" s="192"/>
    </row>
    <row r="67" spans="1:19" s="24" customFormat="1" ht="23.25" customHeight="1" thickBot="1" x14ac:dyDescent="0.3">
      <c r="A67" s="103" t="s">
        <v>206</v>
      </c>
      <c r="B67" s="117">
        <f t="shared" si="1"/>
        <v>34</v>
      </c>
      <c r="C67" s="118">
        <v>1080</v>
      </c>
      <c r="D67" s="74"/>
      <c r="E67" s="74">
        <v>156.6</v>
      </c>
      <c r="F67" s="82"/>
      <c r="G67" s="82"/>
      <c r="H67" s="82"/>
      <c r="I67" s="71"/>
      <c r="J67" s="82"/>
      <c r="K67" s="82"/>
      <c r="M67" s="192"/>
    </row>
    <row r="68" spans="1:19" s="24" customFormat="1" ht="33.75" customHeight="1" thickBot="1" x14ac:dyDescent="0.3">
      <c r="A68" s="101" t="s">
        <v>102</v>
      </c>
      <c r="B68" s="102">
        <f>B67+1</f>
        <v>35</v>
      </c>
      <c r="C68" s="99">
        <v>1100</v>
      </c>
      <c r="D68" s="96">
        <f>D69+D84+D113+D128</f>
        <v>61050.8</v>
      </c>
      <c r="E68" s="96">
        <f>E69+E84+E113+E128</f>
        <v>75135</v>
      </c>
      <c r="F68" s="78">
        <f t="shared" ref="F68:F110" si="6">SUM(G68:J68)</f>
        <v>65395.799999999996</v>
      </c>
      <c r="G68" s="96">
        <f>G69+G84+G113+G128+G151+G152</f>
        <v>17274.400000000001</v>
      </c>
      <c r="H68" s="198">
        <f>H69+H84+H113+H128+H151+H152</f>
        <v>15666.3</v>
      </c>
      <c r="I68" s="96">
        <f>I69+I84+I113+I128+I151+I152</f>
        <v>15274.2</v>
      </c>
      <c r="J68" s="72">
        <f>J69+J84+J113+J128+J151+J152</f>
        <v>17180.900000000001</v>
      </c>
      <c r="K68" s="96"/>
      <c r="M68" s="192"/>
    </row>
    <row r="69" spans="1:19" s="24" customFormat="1" ht="21" thickBot="1" x14ac:dyDescent="0.3">
      <c r="A69" s="119" t="s">
        <v>201</v>
      </c>
      <c r="B69" s="102">
        <f t="shared" si="1"/>
        <v>36</v>
      </c>
      <c r="C69" s="120">
        <v>1110</v>
      </c>
      <c r="D69" s="78">
        <f>SUM(D70:D80)</f>
        <v>0</v>
      </c>
      <c r="E69" s="78">
        <f>SUM(E70:E80)</f>
        <v>0</v>
      </c>
      <c r="F69" s="78">
        <f t="shared" si="6"/>
        <v>0</v>
      </c>
      <c r="G69" s="78">
        <v>0</v>
      </c>
      <c r="H69" s="121">
        <v>0</v>
      </c>
      <c r="I69" s="78">
        <v>0</v>
      </c>
      <c r="J69" s="122">
        <v>0</v>
      </c>
      <c r="K69" s="122"/>
      <c r="M69" s="192"/>
    </row>
    <row r="70" spans="1:19" s="24" customFormat="1" ht="21" customHeight="1" x14ac:dyDescent="0.25">
      <c r="A70" s="103" t="s">
        <v>85</v>
      </c>
      <c r="B70" s="104">
        <f t="shared" si="1"/>
        <v>37</v>
      </c>
      <c r="C70" s="105" t="s">
        <v>105</v>
      </c>
      <c r="D70" s="66"/>
      <c r="E70" s="66"/>
      <c r="F70" s="66">
        <f t="shared" si="6"/>
        <v>0</v>
      </c>
      <c r="G70" s="68"/>
      <c r="H70" s="87"/>
      <c r="I70" s="68"/>
      <c r="J70" s="123"/>
      <c r="K70" s="123"/>
      <c r="M70" s="192"/>
    </row>
    <row r="71" spans="1:19" s="24" customFormat="1" ht="21" customHeight="1" x14ac:dyDescent="0.25">
      <c r="A71" s="110" t="s">
        <v>86</v>
      </c>
      <c r="B71" s="106">
        <f t="shared" si="1"/>
        <v>38</v>
      </c>
      <c r="C71" s="105" t="s">
        <v>106</v>
      </c>
      <c r="D71" s="67"/>
      <c r="E71" s="67"/>
      <c r="F71" s="67">
        <f t="shared" si="6"/>
        <v>0</v>
      </c>
      <c r="G71" s="67"/>
      <c r="H71" s="81"/>
      <c r="I71" s="67"/>
      <c r="J71" s="70"/>
      <c r="K71" s="70"/>
      <c r="M71" s="192"/>
    </row>
    <row r="72" spans="1:19" s="24" customFormat="1" ht="21" customHeight="1" x14ac:dyDescent="0.25">
      <c r="A72" s="110" t="s">
        <v>143</v>
      </c>
      <c r="B72" s="106">
        <f t="shared" si="1"/>
        <v>39</v>
      </c>
      <c r="C72" s="105" t="s">
        <v>146</v>
      </c>
      <c r="D72" s="67"/>
      <c r="E72" s="67"/>
      <c r="F72" s="67">
        <f t="shared" si="6"/>
        <v>0</v>
      </c>
      <c r="G72" s="67"/>
      <c r="H72" s="81"/>
      <c r="I72" s="67"/>
      <c r="J72" s="70"/>
      <c r="K72" s="70"/>
      <c r="M72" s="192"/>
    </row>
    <row r="73" spans="1:19" s="24" customFormat="1" ht="21" customHeight="1" x14ac:dyDescent="0.25">
      <c r="A73" s="110" t="s">
        <v>41</v>
      </c>
      <c r="B73" s="106">
        <f t="shared" si="1"/>
        <v>40</v>
      </c>
      <c r="C73" s="105" t="s">
        <v>147</v>
      </c>
      <c r="D73" s="67"/>
      <c r="E73" s="67"/>
      <c r="F73" s="67">
        <f t="shared" si="6"/>
        <v>0</v>
      </c>
      <c r="G73" s="67"/>
      <c r="H73" s="81"/>
      <c r="I73" s="67"/>
      <c r="J73" s="70"/>
      <c r="K73" s="70"/>
      <c r="M73" s="192"/>
    </row>
    <row r="74" spans="1:19" s="24" customFormat="1" ht="21" customHeight="1" x14ac:dyDescent="0.25">
      <c r="A74" s="110" t="s">
        <v>42</v>
      </c>
      <c r="B74" s="106">
        <f t="shared" si="1"/>
        <v>41</v>
      </c>
      <c r="C74" s="105" t="s">
        <v>148</v>
      </c>
      <c r="D74" s="67"/>
      <c r="E74" s="67"/>
      <c r="F74" s="67">
        <f t="shared" si="6"/>
        <v>0</v>
      </c>
      <c r="G74" s="67"/>
      <c r="H74" s="81"/>
      <c r="I74" s="67"/>
      <c r="J74" s="70"/>
      <c r="K74" s="70"/>
      <c r="M74" s="192"/>
    </row>
    <row r="75" spans="1:19" s="24" customFormat="1" ht="21" customHeight="1" x14ac:dyDescent="0.25">
      <c r="A75" s="110" t="s">
        <v>144</v>
      </c>
      <c r="B75" s="106">
        <f t="shared" si="1"/>
        <v>42</v>
      </c>
      <c r="C75" s="105" t="s">
        <v>149</v>
      </c>
      <c r="D75" s="67"/>
      <c r="E75" s="67"/>
      <c r="F75" s="67">
        <f t="shared" si="6"/>
        <v>0</v>
      </c>
      <c r="G75" s="67"/>
      <c r="H75" s="81"/>
      <c r="I75" s="67"/>
      <c r="J75" s="70"/>
      <c r="K75" s="70"/>
      <c r="M75" s="192"/>
    </row>
    <row r="76" spans="1:19" s="24" customFormat="1" ht="21" customHeight="1" x14ac:dyDescent="0.25">
      <c r="A76" s="110" t="s">
        <v>96</v>
      </c>
      <c r="B76" s="106">
        <f t="shared" si="1"/>
        <v>43</v>
      </c>
      <c r="C76" s="105" t="s">
        <v>150</v>
      </c>
      <c r="D76" s="67"/>
      <c r="E76" s="67"/>
      <c r="F76" s="67">
        <f t="shared" si="6"/>
        <v>0</v>
      </c>
      <c r="G76" s="70"/>
      <c r="H76" s="81"/>
      <c r="I76" s="67"/>
      <c r="J76" s="70"/>
      <c r="K76" s="70"/>
      <c r="M76" s="192"/>
    </row>
    <row r="77" spans="1:19" s="24" customFormat="1" ht="21" customHeight="1" x14ac:dyDescent="0.25">
      <c r="A77" s="110" t="s">
        <v>97</v>
      </c>
      <c r="B77" s="106">
        <f t="shared" si="1"/>
        <v>44</v>
      </c>
      <c r="C77" s="105" t="s">
        <v>151</v>
      </c>
      <c r="D77" s="67"/>
      <c r="E77" s="67"/>
      <c r="F77" s="67">
        <f t="shared" si="6"/>
        <v>0</v>
      </c>
      <c r="G77" s="70"/>
      <c r="H77" s="81"/>
      <c r="I77" s="67"/>
      <c r="J77" s="70"/>
      <c r="K77" s="70"/>
      <c r="M77" s="192"/>
    </row>
    <row r="78" spans="1:19" s="24" customFormat="1" ht="21" customHeight="1" x14ac:dyDescent="0.25">
      <c r="A78" s="110" t="s">
        <v>43</v>
      </c>
      <c r="B78" s="106">
        <f t="shared" si="1"/>
        <v>45</v>
      </c>
      <c r="C78" s="105" t="s">
        <v>152</v>
      </c>
      <c r="D78" s="67"/>
      <c r="E78" s="67"/>
      <c r="F78" s="67">
        <f t="shared" si="6"/>
        <v>0</v>
      </c>
      <c r="G78" s="70"/>
      <c r="H78" s="81"/>
      <c r="I78" s="67"/>
      <c r="J78" s="70"/>
      <c r="K78" s="70"/>
      <c r="M78" s="192"/>
    </row>
    <row r="79" spans="1:19" s="24" customFormat="1" ht="21" customHeight="1" x14ac:dyDescent="0.25">
      <c r="A79" s="110" t="s">
        <v>145</v>
      </c>
      <c r="B79" s="106">
        <f t="shared" si="1"/>
        <v>46</v>
      </c>
      <c r="C79" s="105" t="s">
        <v>153</v>
      </c>
      <c r="D79" s="67"/>
      <c r="E79" s="67"/>
      <c r="F79" s="67">
        <f t="shared" si="6"/>
        <v>0</v>
      </c>
      <c r="G79" s="70"/>
      <c r="H79" s="81"/>
      <c r="I79" s="67"/>
      <c r="J79" s="70"/>
      <c r="K79" s="70"/>
      <c r="M79" s="192"/>
    </row>
    <row r="80" spans="1:19" s="24" customFormat="1" ht="24" customHeight="1" x14ac:dyDescent="0.25">
      <c r="A80" s="110" t="s">
        <v>210</v>
      </c>
      <c r="B80" s="106">
        <f t="shared" si="1"/>
        <v>47</v>
      </c>
      <c r="C80" s="105" t="s">
        <v>215</v>
      </c>
      <c r="D80" s="68">
        <f>D81+D82+D83</f>
        <v>0</v>
      </c>
      <c r="E80" s="68">
        <f>E81+E82+E83</f>
        <v>0</v>
      </c>
      <c r="F80" s="67">
        <f t="shared" si="6"/>
        <v>0</v>
      </c>
      <c r="G80" s="123">
        <f>G81+G82+G83</f>
        <v>0</v>
      </c>
      <c r="H80" s="199">
        <f>H81+H82+H83</f>
        <v>0</v>
      </c>
      <c r="I80" s="68">
        <f>I81+I82+I83</f>
        <v>0</v>
      </c>
      <c r="J80" s="123">
        <f>J81+J82+J83</f>
        <v>0</v>
      </c>
      <c r="K80" s="70"/>
      <c r="M80" s="192"/>
    </row>
    <row r="81" spans="1:13" s="24" customFormat="1" ht="24.75" customHeight="1" x14ac:dyDescent="0.25">
      <c r="A81" s="124" t="s">
        <v>98</v>
      </c>
      <c r="B81" s="106">
        <f t="shared" si="1"/>
        <v>48</v>
      </c>
      <c r="C81" s="125" t="s">
        <v>231</v>
      </c>
      <c r="D81" s="67"/>
      <c r="E81" s="67"/>
      <c r="F81" s="68">
        <f t="shared" si="6"/>
        <v>0</v>
      </c>
      <c r="G81" s="123"/>
      <c r="H81" s="87"/>
      <c r="I81" s="68"/>
      <c r="J81" s="123"/>
      <c r="K81" s="123"/>
      <c r="M81" s="192"/>
    </row>
    <row r="82" spans="1:13" s="24" customFormat="1" ht="24.75" customHeight="1" x14ac:dyDescent="0.25">
      <c r="A82" s="115" t="s">
        <v>99</v>
      </c>
      <c r="B82" s="106">
        <f t="shared" si="1"/>
        <v>49</v>
      </c>
      <c r="C82" s="126" t="s">
        <v>232</v>
      </c>
      <c r="D82" s="67"/>
      <c r="E82" s="67"/>
      <c r="F82" s="67">
        <f t="shared" si="6"/>
        <v>0</v>
      </c>
      <c r="G82" s="70"/>
      <c r="H82" s="81"/>
      <c r="I82" s="67"/>
      <c r="J82" s="70"/>
      <c r="K82" s="70"/>
      <c r="M82" s="192"/>
    </row>
    <row r="83" spans="1:13" s="24" customFormat="1" ht="24.75" customHeight="1" thickBot="1" x14ac:dyDescent="0.3">
      <c r="A83" s="115" t="s">
        <v>100</v>
      </c>
      <c r="B83" s="106">
        <f t="shared" si="1"/>
        <v>50</v>
      </c>
      <c r="C83" s="126" t="s">
        <v>233</v>
      </c>
      <c r="D83" s="69"/>
      <c r="E83" s="69"/>
      <c r="F83" s="67">
        <f t="shared" si="6"/>
        <v>0</v>
      </c>
      <c r="G83" s="70"/>
      <c r="H83" s="81"/>
      <c r="I83" s="69"/>
      <c r="J83" s="70"/>
      <c r="K83" s="70"/>
      <c r="M83" s="192"/>
    </row>
    <row r="84" spans="1:13" s="24" customFormat="1" ht="21" customHeight="1" thickBot="1" x14ac:dyDescent="0.3">
      <c r="A84" s="119" t="s">
        <v>212</v>
      </c>
      <c r="B84" s="102">
        <f>B83+1</f>
        <v>51</v>
      </c>
      <c r="C84" s="120">
        <v>1120</v>
      </c>
      <c r="D84" s="127">
        <f>D85+D86+D87+D93+D94+D95+D106+D107+D108+D109+D110</f>
        <v>46831.600000000006</v>
      </c>
      <c r="E84" s="127">
        <f>E85+E86+E87+E93+E94+E95+E106+E107+E108+E109+E110</f>
        <v>57746.7</v>
      </c>
      <c r="F84" s="127">
        <f t="shared" si="6"/>
        <v>54091.3</v>
      </c>
      <c r="G84" s="127">
        <f>G85+G86+G87+G93+G94+G95+G106+G107+G108+G109+G110</f>
        <v>13459.6</v>
      </c>
      <c r="H84" s="127">
        <f>H85+H86+H87+H93+H94+H95+H106+H107+H108+H109+H110</f>
        <v>13502</v>
      </c>
      <c r="I84" s="127">
        <f>I85+I86+I87+I93+I94+I95+I106+I107+I108+I109+I110</f>
        <v>13541.7</v>
      </c>
      <c r="J84" s="127">
        <f>J85+J86+J87+J93+J94+J95+J106+J107+J108+J109+J110</f>
        <v>13588</v>
      </c>
      <c r="K84" s="122"/>
      <c r="M84" s="192"/>
    </row>
    <row r="85" spans="1:13" s="24" customFormat="1" ht="21" customHeight="1" x14ac:dyDescent="0.25">
      <c r="A85" s="103" t="s">
        <v>85</v>
      </c>
      <c r="B85" s="104">
        <f t="shared" si="1"/>
        <v>52</v>
      </c>
      <c r="C85" s="105" t="s">
        <v>216</v>
      </c>
      <c r="D85" s="66">
        <v>35311.800000000003</v>
      </c>
      <c r="E85" s="66">
        <v>40828.5</v>
      </c>
      <c r="F85" s="66">
        <f t="shared" si="6"/>
        <v>38846.400000000001</v>
      </c>
      <c r="G85" s="123">
        <f>G205-G130-G114</f>
        <v>9590.4</v>
      </c>
      <c r="H85" s="123">
        <f>H205-H130-H114</f>
        <v>9752</v>
      </c>
      <c r="I85" s="123">
        <f>I205-I130-I114</f>
        <v>9752</v>
      </c>
      <c r="J85" s="123">
        <f>J205-J130-J114</f>
        <v>9752</v>
      </c>
      <c r="K85" s="123"/>
      <c r="M85" s="192"/>
    </row>
    <row r="86" spans="1:13" s="24" customFormat="1" ht="21" customHeight="1" x14ac:dyDescent="0.25">
      <c r="A86" s="110" t="s">
        <v>86</v>
      </c>
      <c r="B86" s="106">
        <f t="shared" si="1"/>
        <v>53</v>
      </c>
      <c r="C86" s="105" t="s">
        <v>217</v>
      </c>
      <c r="D86" s="67">
        <v>7116.6</v>
      </c>
      <c r="E86" s="67">
        <v>8342.2000000000007</v>
      </c>
      <c r="F86" s="67">
        <f t="shared" si="6"/>
        <v>7963.5999999999995</v>
      </c>
      <c r="G86" s="70">
        <f>ROUND(G85*1.205-G85,1)</f>
        <v>1966</v>
      </c>
      <c r="H86" s="70">
        <f>ROUND(H85*1.205-H85,1)</f>
        <v>1999.2</v>
      </c>
      <c r="I86" s="70">
        <f>ROUND(I85*1.205-I85,1)</f>
        <v>1999.2</v>
      </c>
      <c r="J86" s="70">
        <f>ROUND(J85*1.205-J85,1)</f>
        <v>1999.2</v>
      </c>
      <c r="K86" s="70"/>
      <c r="M86" s="192"/>
    </row>
    <row r="87" spans="1:13" s="24" customFormat="1" ht="21" customHeight="1" x14ac:dyDescent="0.25">
      <c r="A87" s="110" t="s">
        <v>143</v>
      </c>
      <c r="B87" s="106">
        <f t="shared" si="1"/>
        <v>54</v>
      </c>
      <c r="C87" s="105" t="s">
        <v>218</v>
      </c>
      <c r="D87" s="67">
        <v>301.3</v>
      </c>
      <c r="E87" s="67">
        <v>1010</v>
      </c>
      <c r="F87" s="67">
        <f t="shared" si="6"/>
        <v>1080</v>
      </c>
      <c r="G87" s="70">
        <f>G88+G89+G90+G91+G92</f>
        <v>270</v>
      </c>
      <c r="H87" s="67">
        <f>H88+H89+H90+H91+H92</f>
        <v>270</v>
      </c>
      <c r="I87" s="67">
        <f>I88+I89+I90+I91+I92</f>
        <v>270</v>
      </c>
      <c r="J87" s="67">
        <f>J88+J89+J90+J91+J92</f>
        <v>270</v>
      </c>
      <c r="K87" s="70"/>
      <c r="M87" s="192"/>
    </row>
    <row r="88" spans="1:13" s="24" customFormat="1" ht="22.5" customHeight="1" x14ac:dyDescent="0.25">
      <c r="A88" s="115" t="s">
        <v>114</v>
      </c>
      <c r="B88" s="106">
        <f t="shared" si="1"/>
        <v>55</v>
      </c>
      <c r="C88" s="125" t="s">
        <v>234</v>
      </c>
      <c r="D88" s="67">
        <v>127.6</v>
      </c>
      <c r="E88" s="67">
        <v>290</v>
      </c>
      <c r="F88" s="67">
        <f t="shared" si="6"/>
        <v>400</v>
      </c>
      <c r="G88" s="70">
        <v>100</v>
      </c>
      <c r="H88" s="70">
        <v>100</v>
      </c>
      <c r="I88" s="70">
        <v>100</v>
      </c>
      <c r="J88" s="70">
        <v>100</v>
      </c>
      <c r="K88" s="70"/>
      <c r="M88" s="192"/>
    </row>
    <row r="89" spans="1:13" s="24" customFormat="1" ht="21.75" customHeight="1" x14ac:dyDescent="0.25">
      <c r="A89" s="115" t="s">
        <v>94</v>
      </c>
      <c r="B89" s="106">
        <f t="shared" si="1"/>
        <v>56</v>
      </c>
      <c r="C89" s="125" t="s">
        <v>235</v>
      </c>
      <c r="D89" s="67">
        <v>27.9</v>
      </c>
      <c r="E89" s="67">
        <v>250</v>
      </c>
      <c r="F89" s="67">
        <f t="shared" si="6"/>
        <v>200</v>
      </c>
      <c r="G89" s="70">
        <v>50</v>
      </c>
      <c r="H89" s="70">
        <v>50</v>
      </c>
      <c r="I89" s="70">
        <v>50</v>
      </c>
      <c r="J89" s="70">
        <v>50</v>
      </c>
      <c r="K89" s="70"/>
      <c r="M89" s="192"/>
    </row>
    <row r="90" spans="1:13" s="24" customFormat="1" ht="22.5" customHeight="1" x14ac:dyDescent="0.25">
      <c r="A90" s="115" t="s">
        <v>89</v>
      </c>
      <c r="B90" s="106">
        <f t="shared" si="1"/>
        <v>57</v>
      </c>
      <c r="C90" s="125" t="s">
        <v>236</v>
      </c>
      <c r="D90" s="67">
        <v>100.6</v>
      </c>
      <c r="E90" s="67">
        <v>250</v>
      </c>
      <c r="F90" s="67">
        <f t="shared" si="6"/>
        <v>240</v>
      </c>
      <c r="G90" s="70">
        <v>60</v>
      </c>
      <c r="H90" s="70">
        <v>60</v>
      </c>
      <c r="I90" s="70">
        <v>60</v>
      </c>
      <c r="J90" s="70">
        <v>60</v>
      </c>
      <c r="K90" s="70"/>
      <c r="M90" s="192"/>
    </row>
    <row r="91" spans="1:13" s="24" customFormat="1" ht="21.75" customHeight="1" x14ac:dyDescent="0.25">
      <c r="A91" s="115" t="s">
        <v>111</v>
      </c>
      <c r="B91" s="106">
        <f t="shared" si="1"/>
        <v>58</v>
      </c>
      <c r="C91" s="125" t="s">
        <v>237</v>
      </c>
      <c r="D91" s="67">
        <v>37.6</v>
      </c>
      <c r="E91" s="67">
        <v>160</v>
      </c>
      <c r="F91" s="67">
        <f t="shared" si="6"/>
        <v>200</v>
      </c>
      <c r="G91" s="70">
        <v>50</v>
      </c>
      <c r="H91" s="70">
        <v>50</v>
      </c>
      <c r="I91" s="70">
        <v>50</v>
      </c>
      <c r="J91" s="70">
        <v>50</v>
      </c>
      <c r="K91" s="70"/>
      <c r="M91" s="192"/>
    </row>
    <row r="92" spans="1:13" s="24" customFormat="1" ht="21.75" customHeight="1" x14ac:dyDescent="0.25">
      <c r="A92" s="115" t="s">
        <v>112</v>
      </c>
      <c r="B92" s="106">
        <f t="shared" si="1"/>
        <v>59</v>
      </c>
      <c r="C92" s="125" t="s">
        <v>238</v>
      </c>
      <c r="D92" s="67">
        <v>7.6</v>
      </c>
      <c r="E92" s="67">
        <v>60</v>
      </c>
      <c r="F92" s="67">
        <f t="shared" si="6"/>
        <v>40</v>
      </c>
      <c r="G92" s="70">
        <v>10</v>
      </c>
      <c r="H92" s="70">
        <v>10</v>
      </c>
      <c r="I92" s="70">
        <v>10</v>
      </c>
      <c r="J92" s="70">
        <v>10</v>
      </c>
      <c r="K92" s="70"/>
      <c r="M92" s="192"/>
    </row>
    <row r="93" spans="1:13" s="24" customFormat="1" ht="18" customHeight="1" x14ac:dyDescent="0.25">
      <c r="A93" s="110" t="s">
        <v>41</v>
      </c>
      <c r="B93" s="106">
        <f t="shared" si="1"/>
        <v>60</v>
      </c>
      <c r="C93" s="105" t="s">
        <v>219</v>
      </c>
      <c r="D93" s="67">
        <v>3675.4</v>
      </c>
      <c r="E93" s="67">
        <v>3690</v>
      </c>
      <c r="F93" s="67">
        <f t="shared" si="6"/>
        <v>3686.3</v>
      </c>
      <c r="G93" s="70">
        <v>998.2</v>
      </c>
      <c r="H93" s="70">
        <v>820.8</v>
      </c>
      <c r="I93" s="70">
        <v>910.5</v>
      </c>
      <c r="J93" s="70">
        <v>956.8</v>
      </c>
      <c r="K93" s="70"/>
      <c r="M93" s="192"/>
    </row>
    <row r="94" spans="1:13" s="24" customFormat="1" ht="18" customHeight="1" x14ac:dyDescent="0.25">
      <c r="A94" s="110" t="s">
        <v>42</v>
      </c>
      <c r="B94" s="106">
        <f t="shared" si="1"/>
        <v>61</v>
      </c>
      <c r="C94" s="105" t="s">
        <v>220</v>
      </c>
      <c r="D94" s="67">
        <v>78.599999999999994</v>
      </c>
      <c r="E94" s="67">
        <v>100</v>
      </c>
      <c r="F94" s="67">
        <f t="shared" si="6"/>
        <v>1000</v>
      </c>
      <c r="G94" s="70">
        <v>250</v>
      </c>
      <c r="H94" s="70">
        <v>250</v>
      </c>
      <c r="I94" s="70">
        <v>250</v>
      </c>
      <c r="J94" s="70">
        <v>250</v>
      </c>
      <c r="K94" s="70"/>
      <c r="M94" s="192"/>
    </row>
    <row r="95" spans="1:13" s="24" customFormat="1" ht="18" customHeight="1" x14ac:dyDescent="0.25">
      <c r="A95" s="110" t="s">
        <v>144</v>
      </c>
      <c r="B95" s="106">
        <f t="shared" si="1"/>
        <v>62</v>
      </c>
      <c r="C95" s="105" t="s">
        <v>221</v>
      </c>
      <c r="D95" s="67">
        <v>347.9</v>
      </c>
      <c r="E95" s="67">
        <v>1226</v>
      </c>
      <c r="F95" s="67">
        <f t="shared" si="6"/>
        <v>1140</v>
      </c>
      <c r="G95" s="70">
        <f>G96+G97+G98+G99+G100+G101+G102+G103+G104+G105</f>
        <v>310</v>
      </c>
      <c r="H95" s="67">
        <f>H96+H97+H98+H99+H100+H101+H102+H103+H104+H105</f>
        <v>310</v>
      </c>
      <c r="I95" s="67">
        <f>I96+I97+I98+I99+I100+I101+I102+I103+I104+I105</f>
        <v>260</v>
      </c>
      <c r="J95" s="67">
        <f>J96+J97+J98+J99+J100+J101+J102+J103+J104+J105</f>
        <v>260</v>
      </c>
      <c r="K95" s="70"/>
      <c r="M95" s="192"/>
    </row>
    <row r="96" spans="1:13" s="24" customFormat="1" ht="18" customHeight="1" x14ac:dyDescent="0.25">
      <c r="A96" s="128" t="s">
        <v>115</v>
      </c>
      <c r="B96" s="106">
        <f t="shared" si="1"/>
        <v>63</v>
      </c>
      <c r="C96" s="125" t="s">
        <v>239</v>
      </c>
      <c r="D96" s="67"/>
      <c r="E96" s="67">
        <v>0</v>
      </c>
      <c r="F96" s="67">
        <f t="shared" si="6"/>
        <v>0</v>
      </c>
      <c r="G96" s="70"/>
      <c r="H96" s="70"/>
      <c r="I96" s="70"/>
      <c r="J96" s="70"/>
      <c r="K96" s="70"/>
      <c r="M96" s="192"/>
    </row>
    <row r="97" spans="1:19" s="24" customFormat="1" ht="18" customHeight="1" x14ac:dyDescent="0.25">
      <c r="A97" s="128" t="s">
        <v>117</v>
      </c>
      <c r="B97" s="106">
        <f t="shared" si="1"/>
        <v>64</v>
      </c>
      <c r="C97" s="125" t="s">
        <v>240</v>
      </c>
      <c r="D97" s="67">
        <v>8.4</v>
      </c>
      <c r="E97" s="67">
        <v>16</v>
      </c>
      <c r="F97" s="67">
        <f t="shared" si="6"/>
        <v>80</v>
      </c>
      <c r="G97" s="70">
        <v>20</v>
      </c>
      <c r="H97" s="70">
        <v>20</v>
      </c>
      <c r="I97" s="70">
        <v>20</v>
      </c>
      <c r="J97" s="70">
        <v>20</v>
      </c>
      <c r="K97" s="70"/>
      <c r="M97" s="192"/>
    </row>
    <row r="98" spans="1:19" s="24" customFormat="1" ht="18" customHeight="1" x14ac:dyDescent="0.25">
      <c r="A98" s="128" t="s">
        <v>116</v>
      </c>
      <c r="B98" s="106">
        <f t="shared" si="1"/>
        <v>65</v>
      </c>
      <c r="C98" s="125" t="s">
        <v>241</v>
      </c>
      <c r="D98" s="67">
        <v>121.7</v>
      </c>
      <c r="E98" s="67">
        <v>360</v>
      </c>
      <c r="F98" s="67">
        <f t="shared" si="6"/>
        <v>400</v>
      </c>
      <c r="G98" s="70">
        <v>100</v>
      </c>
      <c r="H98" s="70">
        <v>100</v>
      </c>
      <c r="I98" s="70">
        <v>100</v>
      </c>
      <c r="J98" s="70">
        <v>100</v>
      </c>
      <c r="K98" s="70"/>
      <c r="M98" s="192"/>
    </row>
    <row r="99" spans="1:19" s="24" customFormat="1" ht="18" customHeight="1" x14ac:dyDescent="0.25">
      <c r="A99" s="128" t="s">
        <v>90</v>
      </c>
      <c r="B99" s="106">
        <f t="shared" si="1"/>
        <v>66</v>
      </c>
      <c r="C99" s="125" t="s">
        <v>242</v>
      </c>
      <c r="D99" s="67"/>
      <c r="E99" s="67">
        <v>380</v>
      </c>
      <c r="F99" s="67">
        <f t="shared" si="6"/>
        <v>200</v>
      </c>
      <c r="G99" s="70">
        <v>50</v>
      </c>
      <c r="H99" s="70">
        <v>50</v>
      </c>
      <c r="I99" s="70">
        <v>50</v>
      </c>
      <c r="J99" s="70">
        <v>50</v>
      </c>
      <c r="K99" s="70"/>
      <c r="M99" s="192"/>
    </row>
    <row r="100" spans="1:19" s="24" customFormat="1" ht="18" customHeight="1" x14ac:dyDescent="0.25">
      <c r="A100" s="128" t="s">
        <v>91</v>
      </c>
      <c r="B100" s="106">
        <f t="shared" si="1"/>
        <v>67</v>
      </c>
      <c r="C100" s="125" t="s">
        <v>243</v>
      </c>
      <c r="D100" s="67"/>
      <c r="E100" s="67">
        <v>0</v>
      </c>
      <c r="F100" s="67">
        <f t="shared" si="6"/>
        <v>0</v>
      </c>
      <c r="G100" s="70"/>
      <c r="H100" s="70"/>
      <c r="I100" s="70"/>
      <c r="J100" s="70"/>
      <c r="K100" s="70"/>
      <c r="M100" s="192"/>
    </row>
    <row r="101" spans="1:19" s="24" customFormat="1" ht="33.75" customHeight="1" x14ac:dyDescent="0.25">
      <c r="A101" s="128" t="s">
        <v>103</v>
      </c>
      <c r="B101" s="106">
        <f t="shared" si="1"/>
        <v>68</v>
      </c>
      <c r="C101" s="125" t="s">
        <v>244</v>
      </c>
      <c r="D101" s="67">
        <v>91.1</v>
      </c>
      <c r="E101" s="67">
        <v>100</v>
      </c>
      <c r="F101" s="67">
        <f t="shared" si="6"/>
        <v>80</v>
      </c>
      <c r="G101" s="70">
        <v>20</v>
      </c>
      <c r="H101" s="70">
        <v>20</v>
      </c>
      <c r="I101" s="70">
        <v>20</v>
      </c>
      <c r="J101" s="70">
        <v>20</v>
      </c>
      <c r="K101" s="70"/>
      <c r="M101" s="192"/>
    </row>
    <row r="102" spans="1:19" s="24" customFormat="1" ht="18" customHeight="1" x14ac:dyDescent="0.25">
      <c r="A102" s="128" t="s">
        <v>92</v>
      </c>
      <c r="B102" s="106">
        <f t="shared" si="1"/>
        <v>69</v>
      </c>
      <c r="C102" s="125" t="s">
        <v>245</v>
      </c>
      <c r="D102" s="67"/>
      <c r="E102" s="67">
        <v>0</v>
      </c>
      <c r="F102" s="67">
        <f t="shared" si="6"/>
        <v>0</v>
      </c>
      <c r="G102" s="70"/>
      <c r="H102" s="70"/>
      <c r="I102" s="70"/>
      <c r="J102" s="70"/>
      <c r="K102" s="70"/>
      <c r="M102" s="192"/>
    </row>
    <row r="103" spans="1:19" s="24" customFormat="1" ht="18" customHeight="1" x14ac:dyDescent="0.25">
      <c r="A103" s="128" t="s">
        <v>93</v>
      </c>
      <c r="B103" s="106">
        <f t="shared" si="1"/>
        <v>70</v>
      </c>
      <c r="C103" s="125" t="s">
        <v>246</v>
      </c>
      <c r="D103" s="67"/>
      <c r="E103" s="67">
        <v>0</v>
      </c>
      <c r="F103" s="67">
        <f t="shared" si="6"/>
        <v>0</v>
      </c>
      <c r="G103" s="70"/>
      <c r="H103" s="70"/>
      <c r="I103" s="70"/>
      <c r="J103" s="70"/>
      <c r="K103" s="70"/>
      <c r="M103" s="192"/>
    </row>
    <row r="104" spans="1:19" s="24" customFormat="1" ht="18" customHeight="1" x14ac:dyDescent="0.25">
      <c r="A104" s="128" t="s">
        <v>95</v>
      </c>
      <c r="B104" s="106">
        <f t="shared" si="1"/>
        <v>71</v>
      </c>
      <c r="C104" s="125" t="s">
        <v>247</v>
      </c>
      <c r="D104" s="67">
        <v>64.599999999999994</v>
      </c>
      <c r="E104" s="67">
        <v>100</v>
      </c>
      <c r="F104" s="67">
        <f t="shared" si="6"/>
        <v>80</v>
      </c>
      <c r="G104" s="70">
        <v>20</v>
      </c>
      <c r="H104" s="70">
        <v>20</v>
      </c>
      <c r="I104" s="70">
        <v>20</v>
      </c>
      <c r="J104" s="70">
        <v>20</v>
      </c>
      <c r="K104" s="70"/>
      <c r="M104" s="192"/>
    </row>
    <row r="105" spans="1:19" s="24" customFormat="1" ht="21.75" customHeight="1" x14ac:dyDescent="0.25">
      <c r="A105" s="128" t="s">
        <v>112</v>
      </c>
      <c r="B105" s="106">
        <f t="shared" si="1"/>
        <v>72</v>
      </c>
      <c r="C105" s="125" t="s">
        <v>248</v>
      </c>
      <c r="D105" s="67">
        <v>62.1</v>
      </c>
      <c r="E105" s="67">
        <v>270</v>
      </c>
      <c r="F105" s="67">
        <f t="shared" si="6"/>
        <v>300</v>
      </c>
      <c r="G105" s="70">
        <v>100</v>
      </c>
      <c r="H105" s="70">
        <v>100</v>
      </c>
      <c r="I105" s="70">
        <v>50</v>
      </c>
      <c r="J105" s="70">
        <v>50</v>
      </c>
      <c r="K105" s="70"/>
      <c r="M105" s="192"/>
    </row>
    <row r="106" spans="1:19" s="24" customFormat="1" ht="21" customHeight="1" x14ac:dyDescent="0.25">
      <c r="A106" s="110" t="s">
        <v>96</v>
      </c>
      <c r="B106" s="106">
        <f t="shared" si="1"/>
        <v>73</v>
      </c>
      <c r="C106" s="105" t="s">
        <v>214</v>
      </c>
      <c r="D106" s="67"/>
      <c r="E106" s="67">
        <v>0</v>
      </c>
      <c r="F106" s="67">
        <f t="shared" si="6"/>
        <v>0</v>
      </c>
      <c r="G106" s="70"/>
      <c r="H106" s="70"/>
      <c r="I106" s="70"/>
      <c r="J106" s="70"/>
      <c r="K106" s="70"/>
      <c r="M106" s="192"/>
    </row>
    <row r="107" spans="1:19" s="24" customFormat="1" ht="21" customHeight="1" x14ac:dyDescent="0.25">
      <c r="A107" s="110" t="s">
        <v>97</v>
      </c>
      <c r="B107" s="106">
        <f t="shared" si="1"/>
        <v>74</v>
      </c>
      <c r="C107" s="105" t="s">
        <v>222</v>
      </c>
      <c r="D107" s="67"/>
      <c r="E107" s="67">
        <v>0</v>
      </c>
      <c r="F107" s="67">
        <f t="shared" si="6"/>
        <v>375</v>
      </c>
      <c r="G107" s="70">
        <v>75</v>
      </c>
      <c r="H107" s="70">
        <v>100</v>
      </c>
      <c r="I107" s="70">
        <v>100</v>
      </c>
      <c r="J107" s="70">
        <v>100</v>
      </c>
      <c r="K107" s="70"/>
      <c r="M107" s="192"/>
    </row>
    <row r="108" spans="1:19" s="24" customFormat="1" ht="21" customHeight="1" x14ac:dyDescent="0.25">
      <c r="A108" s="110" t="s">
        <v>43</v>
      </c>
      <c r="B108" s="106">
        <f t="shared" si="1"/>
        <v>75</v>
      </c>
      <c r="C108" s="105" t="s">
        <v>223</v>
      </c>
      <c r="D108" s="67"/>
      <c r="E108" s="67">
        <v>0</v>
      </c>
      <c r="F108" s="67">
        <f t="shared" si="6"/>
        <v>0</v>
      </c>
      <c r="G108" s="70"/>
      <c r="H108" s="70"/>
      <c r="I108" s="70"/>
      <c r="J108" s="70"/>
      <c r="K108" s="70"/>
      <c r="M108" s="192"/>
    </row>
    <row r="109" spans="1:19" s="24" customFormat="1" ht="21" customHeight="1" x14ac:dyDescent="0.25">
      <c r="A109" s="110" t="s">
        <v>145</v>
      </c>
      <c r="B109" s="106">
        <f t="shared" si="1"/>
        <v>76</v>
      </c>
      <c r="C109" s="105" t="s">
        <v>224</v>
      </c>
      <c r="D109" s="67"/>
      <c r="E109" s="67">
        <v>0</v>
      </c>
      <c r="F109" s="67">
        <f t="shared" si="6"/>
        <v>0</v>
      </c>
      <c r="G109" s="70"/>
      <c r="H109" s="70"/>
      <c r="I109" s="70"/>
      <c r="J109" s="70"/>
      <c r="K109" s="70"/>
      <c r="M109" s="192"/>
      <c r="N109" s="56"/>
      <c r="O109" s="56"/>
      <c r="P109" s="56"/>
      <c r="Q109" s="56"/>
      <c r="R109" s="56"/>
      <c r="S109" s="56"/>
    </row>
    <row r="110" spans="1:19" s="24" customFormat="1" ht="21" customHeight="1" x14ac:dyDescent="0.25">
      <c r="A110" s="110" t="s">
        <v>338</v>
      </c>
      <c r="B110" s="106">
        <f t="shared" si="1"/>
        <v>77</v>
      </c>
      <c r="C110" s="105" t="s">
        <v>249</v>
      </c>
      <c r="D110" s="67">
        <f>D111+D112</f>
        <v>0</v>
      </c>
      <c r="E110" s="67">
        <v>2550</v>
      </c>
      <c r="F110" s="67">
        <f t="shared" si="6"/>
        <v>0</v>
      </c>
      <c r="G110" s="70">
        <f>G111+G112</f>
        <v>0</v>
      </c>
      <c r="H110" s="70">
        <f>H111+H112</f>
        <v>0</v>
      </c>
      <c r="I110" s="70">
        <f>I111+I112</f>
        <v>0</v>
      </c>
      <c r="J110" s="70">
        <f>J111+J112</f>
        <v>0</v>
      </c>
      <c r="K110" s="70"/>
      <c r="M110" s="192"/>
      <c r="N110" s="56"/>
      <c r="O110" s="56"/>
      <c r="P110" s="56"/>
      <c r="Q110" s="56"/>
      <c r="R110" s="56"/>
      <c r="S110" s="56"/>
    </row>
    <row r="111" spans="1:19" s="56" customFormat="1" ht="21" customHeight="1" x14ac:dyDescent="0.25">
      <c r="A111" s="184" t="s">
        <v>98</v>
      </c>
      <c r="B111" s="106">
        <f>B110+1</f>
        <v>78</v>
      </c>
      <c r="C111" s="185" t="s">
        <v>340</v>
      </c>
      <c r="D111" s="67"/>
      <c r="E111" s="68"/>
      <c r="F111" s="67">
        <f t="shared" ref="F111:F127" si="7">SUM(G111:J111)</f>
        <v>0</v>
      </c>
      <c r="G111" s="70"/>
      <c r="H111" s="70"/>
      <c r="I111" s="70"/>
      <c r="J111" s="70"/>
      <c r="K111" s="180"/>
      <c r="M111" s="192"/>
      <c r="N111" s="24"/>
      <c r="O111" s="24"/>
      <c r="P111" s="24"/>
      <c r="Q111" s="24"/>
      <c r="R111" s="24"/>
      <c r="S111" s="24"/>
    </row>
    <row r="112" spans="1:19" s="56" customFormat="1" ht="21" customHeight="1" thickBot="1" x14ac:dyDescent="0.3">
      <c r="A112" s="184" t="s">
        <v>339</v>
      </c>
      <c r="B112" s="106">
        <f>B111+1</f>
        <v>79</v>
      </c>
      <c r="C112" s="185" t="s">
        <v>341</v>
      </c>
      <c r="D112" s="68"/>
      <c r="E112" s="68">
        <v>550</v>
      </c>
      <c r="F112" s="67">
        <f t="shared" si="7"/>
        <v>0</v>
      </c>
      <c r="G112" s="70"/>
      <c r="H112" s="70"/>
      <c r="I112" s="70"/>
      <c r="J112" s="70">
        <v>0</v>
      </c>
      <c r="K112" s="180"/>
      <c r="M112" s="192"/>
      <c r="N112" s="192"/>
      <c r="O112" s="192"/>
      <c r="P112" s="192"/>
      <c r="Q112" s="24"/>
      <c r="R112" s="24"/>
      <c r="S112" s="24"/>
    </row>
    <row r="113" spans="1:19" s="24" customFormat="1" ht="21" customHeight="1" thickBot="1" x14ac:dyDescent="0.3">
      <c r="A113" s="119" t="s">
        <v>101</v>
      </c>
      <c r="B113" s="102">
        <f>B112+1</f>
        <v>80</v>
      </c>
      <c r="C113" s="120">
        <v>1130</v>
      </c>
      <c r="D113" s="78">
        <f>SUM(D114:D127)</f>
        <v>7602.4</v>
      </c>
      <c r="E113" s="78">
        <f>SUM(E114:E127)</f>
        <v>5080.7000000000007</v>
      </c>
      <c r="F113" s="78">
        <f t="shared" si="7"/>
        <v>3640</v>
      </c>
      <c r="G113" s="121">
        <f>SUM(G114:G127)</f>
        <v>910</v>
      </c>
      <c r="H113" s="78">
        <f>SUM(H114:H127)</f>
        <v>910</v>
      </c>
      <c r="I113" s="122">
        <f>SUM(I114:I127)</f>
        <v>910</v>
      </c>
      <c r="J113" s="122">
        <f>SUM(J114:J127)</f>
        <v>910</v>
      </c>
      <c r="K113" s="122"/>
      <c r="M113" s="192"/>
    </row>
    <row r="114" spans="1:19" s="24" customFormat="1" ht="21" customHeight="1" x14ac:dyDescent="0.25">
      <c r="A114" s="103" t="s">
        <v>85</v>
      </c>
      <c r="B114" s="104">
        <f t="shared" si="1"/>
        <v>81</v>
      </c>
      <c r="C114" s="105" t="s">
        <v>250</v>
      </c>
      <c r="D114" s="66">
        <v>1638.1</v>
      </c>
      <c r="E114" s="66">
        <v>1378</v>
      </c>
      <c r="F114" s="66">
        <f t="shared" si="7"/>
        <v>1400</v>
      </c>
      <c r="G114" s="66">
        <v>350</v>
      </c>
      <c r="H114" s="87">
        <v>350</v>
      </c>
      <c r="I114" s="66">
        <v>350</v>
      </c>
      <c r="J114" s="87">
        <v>350</v>
      </c>
      <c r="K114" s="66"/>
      <c r="M114" s="192"/>
    </row>
    <row r="115" spans="1:19" s="24" customFormat="1" ht="21" customHeight="1" x14ac:dyDescent="0.25">
      <c r="A115" s="110" t="s">
        <v>86</v>
      </c>
      <c r="B115" s="106">
        <f t="shared" si="1"/>
        <v>82</v>
      </c>
      <c r="C115" s="105" t="s">
        <v>251</v>
      </c>
      <c r="D115" s="67">
        <v>103.9</v>
      </c>
      <c r="E115" s="67">
        <v>405.9</v>
      </c>
      <c r="F115" s="67">
        <f t="shared" si="7"/>
        <v>300</v>
      </c>
      <c r="G115" s="67">
        <v>75</v>
      </c>
      <c r="H115" s="81">
        <v>75</v>
      </c>
      <c r="I115" s="67">
        <v>75</v>
      </c>
      <c r="J115" s="70">
        <v>75</v>
      </c>
      <c r="K115" s="67"/>
      <c r="M115" s="192"/>
    </row>
    <row r="116" spans="1:19" s="24" customFormat="1" ht="21" customHeight="1" x14ac:dyDescent="0.25">
      <c r="A116" s="110" t="s">
        <v>143</v>
      </c>
      <c r="B116" s="106">
        <f t="shared" si="1"/>
        <v>83</v>
      </c>
      <c r="C116" s="105" t="s">
        <v>252</v>
      </c>
      <c r="D116" s="67">
        <v>373.1</v>
      </c>
      <c r="E116" s="67">
        <v>295</v>
      </c>
      <c r="F116" s="67">
        <f t="shared" si="7"/>
        <v>230</v>
      </c>
      <c r="G116" s="67">
        <v>50</v>
      </c>
      <c r="H116" s="81">
        <v>50</v>
      </c>
      <c r="I116" s="67">
        <v>80</v>
      </c>
      <c r="J116" s="70">
        <v>50</v>
      </c>
      <c r="K116" s="67"/>
      <c r="M116" s="192"/>
    </row>
    <row r="117" spans="1:19" s="24" customFormat="1" ht="21" customHeight="1" x14ac:dyDescent="0.25">
      <c r="A117" s="110" t="s">
        <v>41</v>
      </c>
      <c r="B117" s="106">
        <f t="shared" si="1"/>
        <v>84</v>
      </c>
      <c r="C117" s="105" t="s">
        <v>253</v>
      </c>
      <c r="D117" s="67">
        <v>1128.7</v>
      </c>
      <c r="E117" s="67">
        <v>445</v>
      </c>
      <c r="F117" s="67">
        <f t="shared" si="7"/>
        <v>274</v>
      </c>
      <c r="G117" s="67">
        <v>58</v>
      </c>
      <c r="H117" s="81">
        <v>58</v>
      </c>
      <c r="I117" s="203">
        <v>100</v>
      </c>
      <c r="J117" s="70">
        <v>58</v>
      </c>
      <c r="K117" s="67"/>
      <c r="M117" s="192"/>
    </row>
    <row r="118" spans="1:19" s="24" customFormat="1" ht="21" customHeight="1" x14ac:dyDescent="0.25">
      <c r="A118" s="110" t="s">
        <v>42</v>
      </c>
      <c r="B118" s="106">
        <f t="shared" si="1"/>
        <v>85</v>
      </c>
      <c r="C118" s="105" t="s">
        <v>254</v>
      </c>
      <c r="D118" s="67">
        <v>39.1</v>
      </c>
      <c r="E118" s="67">
        <v>6.3</v>
      </c>
      <c r="F118" s="67">
        <f t="shared" si="7"/>
        <v>0</v>
      </c>
      <c r="G118" s="67"/>
      <c r="H118" s="81"/>
      <c r="I118" s="67"/>
      <c r="J118" s="70"/>
      <c r="K118" s="67"/>
      <c r="M118" s="192"/>
    </row>
    <row r="119" spans="1:19" s="24" customFormat="1" ht="21" customHeight="1" x14ac:dyDescent="0.25">
      <c r="A119" s="110" t="s">
        <v>144</v>
      </c>
      <c r="B119" s="106">
        <f t="shared" si="1"/>
        <v>86</v>
      </c>
      <c r="C119" s="105" t="s">
        <v>255</v>
      </c>
      <c r="D119" s="67">
        <v>498</v>
      </c>
      <c r="E119" s="67">
        <v>500</v>
      </c>
      <c r="F119" s="67">
        <f t="shared" si="7"/>
        <v>318</v>
      </c>
      <c r="G119" s="67">
        <v>80</v>
      </c>
      <c r="H119" s="81">
        <v>80</v>
      </c>
      <c r="I119" s="67">
        <v>78</v>
      </c>
      <c r="J119" s="70">
        <v>80</v>
      </c>
      <c r="K119" s="67"/>
      <c r="M119" s="192"/>
      <c r="N119" s="56"/>
      <c r="O119" s="56"/>
      <c r="P119" s="56"/>
      <c r="Q119" s="56"/>
      <c r="R119" s="56"/>
      <c r="S119" s="56"/>
    </row>
    <row r="120" spans="1:19" s="24" customFormat="1" ht="21" customHeight="1" x14ac:dyDescent="0.25">
      <c r="A120" s="110" t="s">
        <v>96</v>
      </c>
      <c r="B120" s="106">
        <f t="shared" si="1"/>
        <v>87</v>
      </c>
      <c r="C120" s="105" t="s">
        <v>256</v>
      </c>
      <c r="D120" s="67">
        <v>48.9</v>
      </c>
      <c r="E120" s="67">
        <v>55</v>
      </c>
      <c r="F120" s="67">
        <f t="shared" si="7"/>
        <v>108</v>
      </c>
      <c r="G120" s="67">
        <v>27</v>
      </c>
      <c r="H120" s="81">
        <v>27</v>
      </c>
      <c r="I120" s="67">
        <v>27</v>
      </c>
      <c r="J120" s="70">
        <v>27</v>
      </c>
      <c r="K120" s="67"/>
      <c r="M120" s="192"/>
    </row>
    <row r="121" spans="1:19" s="56" customFormat="1" ht="21" customHeight="1" x14ac:dyDescent="0.25">
      <c r="A121" s="110" t="s">
        <v>305</v>
      </c>
      <c r="B121" s="106">
        <f t="shared" si="1"/>
        <v>88</v>
      </c>
      <c r="C121" s="105" t="s">
        <v>257</v>
      </c>
      <c r="D121" s="67">
        <v>384.4</v>
      </c>
      <c r="E121" s="67">
        <v>455</v>
      </c>
      <c r="F121" s="67">
        <f t="shared" si="7"/>
        <v>530</v>
      </c>
      <c r="G121" s="67">
        <v>150</v>
      </c>
      <c r="H121" s="81">
        <v>150</v>
      </c>
      <c r="I121" s="67">
        <v>80</v>
      </c>
      <c r="J121" s="70">
        <v>150</v>
      </c>
      <c r="K121" s="67"/>
      <c r="M121" s="192"/>
      <c r="N121" s="24"/>
      <c r="O121" s="24"/>
      <c r="P121" s="24"/>
      <c r="Q121" s="24"/>
      <c r="R121" s="24"/>
      <c r="S121" s="24"/>
    </row>
    <row r="122" spans="1:19" s="24" customFormat="1" ht="21" customHeight="1" x14ac:dyDescent="0.25">
      <c r="A122" s="110" t="s">
        <v>97</v>
      </c>
      <c r="B122" s="106">
        <f t="shared" si="1"/>
        <v>89</v>
      </c>
      <c r="C122" s="105" t="s">
        <v>258</v>
      </c>
      <c r="D122" s="67">
        <v>134.69999999999999</v>
      </c>
      <c r="E122" s="67">
        <v>31</v>
      </c>
      <c r="F122" s="67">
        <f t="shared" si="7"/>
        <v>0</v>
      </c>
      <c r="G122" s="67"/>
      <c r="H122" s="81"/>
      <c r="I122" s="67"/>
      <c r="J122" s="70"/>
      <c r="K122" s="67"/>
      <c r="M122" s="192"/>
      <c r="N122" s="56"/>
      <c r="O122" s="56"/>
      <c r="P122" s="56"/>
      <c r="Q122" s="56"/>
      <c r="R122" s="56"/>
      <c r="S122" s="56"/>
    </row>
    <row r="123" spans="1:19" s="24" customFormat="1" ht="21" customHeight="1" x14ac:dyDescent="0.25">
      <c r="A123" s="110" t="s">
        <v>43</v>
      </c>
      <c r="B123" s="106">
        <f t="shared" si="1"/>
        <v>90</v>
      </c>
      <c r="C123" s="105" t="s">
        <v>259</v>
      </c>
      <c r="D123" s="67"/>
      <c r="E123" s="67">
        <v>5</v>
      </c>
      <c r="F123" s="67">
        <f t="shared" si="7"/>
        <v>0</v>
      </c>
      <c r="G123" s="67"/>
      <c r="H123" s="81"/>
      <c r="I123" s="67"/>
      <c r="J123" s="70"/>
      <c r="K123" s="67"/>
      <c r="M123" s="192"/>
    </row>
    <row r="124" spans="1:19" s="56" customFormat="1" ht="21" customHeight="1" x14ac:dyDescent="0.25">
      <c r="A124" s="110" t="s">
        <v>101</v>
      </c>
      <c r="B124" s="106">
        <f t="shared" si="1"/>
        <v>91</v>
      </c>
      <c r="C124" s="105" t="s">
        <v>282</v>
      </c>
      <c r="D124" s="129">
        <v>64.400000000000006</v>
      </c>
      <c r="E124" s="129">
        <v>431.5</v>
      </c>
      <c r="F124" s="67">
        <f t="shared" si="7"/>
        <v>480</v>
      </c>
      <c r="G124" s="67">
        <v>120</v>
      </c>
      <c r="H124" s="81">
        <v>120</v>
      </c>
      <c r="I124" s="67">
        <v>120</v>
      </c>
      <c r="J124" s="70">
        <v>120</v>
      </c>
      <c r="K124" s="67"/>
      <c r="M124" s="192"/>
    </row>
    <row r="125" spans="1:19" s="24" customFormat="1" ht="21" customHeight="1" x14ac:dyDescent="0.25">
      <c r="A125" s="110" t="s">
        <v>283</v>
      </c>
      <c r="B125" s="106">
        <f t="shared" si="1"/>
        <v>92</v>
      </c>
      <c r="C125" s="105" t="s">
        <v>304</v>
      </c>
      <c r="D125" s="67"/>
      <c r="E125" s="67">
        <v>273</v>
      </c>
      <c r="F125" s="67">
        <f t="shared" si="7"/>
        <v>0</v>
      </c>
      <c r="G125" s="67"/>
      <c r="H125" s="81"/>
      <c r="I125" s="67"/>
      <c r="J125" s="70"/>
      <c r="K125" s="67"/>
      <c r="M125" s="192"/>
      <c r="N125" s="56"/>
      <c r="O125" s="56"/>
      <c r="P125" s="56"/>
      <c r="Q125" s="56"/>
      <c r="R125" s="56"/>
      <c r="S125" s="56"/>
    </row>
    <row r="126" spans="1:19" s="56" customFormat="1" ht="21" customHeight="1" x14ac:dyDescent="0.25">
      <c r="A126" s="110" t="s">
        <v>310</v>
      </c>
      <c r="B126" s="106">
        <f t="shared" si="1"/>
        <v>93</v>
      </c>
      <c r="C126" s="105" t="s">
        <v>308</v>
      </c>
      <c r="D126" s="67">
        <v>862.8</v>
      </c>
      <c r="E126" s="67">
        <v>250</v>
      </c>
      <c r="F126" s="67">
        <f t="shared" si="7"/>
        <v>0</v>
      </c>
      <c r="G126" s="67"/>
      <c r="H126" s="81"/>
      <c r="I126" s="67"/>
      <c r="J126" s="70"/>
      <c r="K126" s="67"/>
      <c r="M126" s="192"/>
      <c r="N126" s="24"/>
      <c r="O126" s="24"/>
      <c r="P126" s="24"/>
      <c r="Q126" s="24"/>
      <c r="R126" s="24"/>
      <c r="S126" s="24"/>
    </row>
    <row r="127" spans="1:19" s="56" customFormat="1" ht="21" customHeight="1" thickBot="1" x14ac:dyDescent="0.3">
      <c r="A127" s="110" t="s">
        <v>311</v>
      </c>
      <c r="B127" s="106">
        <f t="shared" si="1"/>
        <v>94</v>
      </c>
      <c r="C127" s="105" t="s">
        <v>309</v>
      </c>
      <c r="D127" s="69">
        <v>2326.3000000000002</v>
      </c>
      <c r="E127" s="69">
        <v>550</v>
      </c>
      <c r="F127" s="67">
        <f t="shared" si="7"/>
        <v>0</v>
      </c>
      <c r="G127" s="69"/>
      <c r="H127" s="202"/>
      <c r="I127" s="69"/>
      <c r="J127" s="201"/>
      <c r="K127" s="130"/>
      <c r="M127" s="192"/>
      <c r="N127" s="24"/>
      <c r="O127" s="24"/>
      <c r="P127" s="24"/>
      <c r="Q127" s="24"/>
      <c r="R127" s="24"/>
      <c r="S127" s="24"/>
    </row>
    <row r="128" spans="1:19" s="24" customFormat="1" ht="21" customHeight="1" thickBot="1" x14ac:dyDescent="0.3">
      <c r="A128" s="119" t="s">
        <v>154</v>
      </c>
      <c r="B128" s="102">
        <f>B127+1</f>
        <v>95</v>
      </c>
      <c r="C128" s="120">
        <v>1140</v>
      </c>
      <c r="D128" s="78">
        <f>D129+D140+D147</f>
        <v>6616.7999999999993</v>
      </c>
      <c r="E128" s="78">
        <f>E129+E140+E147</f>
        <v>12307.599999999999</v>
      </c>
      <c r="F128" s="78">
        <f t="shared" ref="F128:F192" si="8">SUM(G128:J128)</f>
        <v>7664.5</v>
      </c>
      <c r="G128" s="138">
        <f>G129+G140+G147</f>
        <v>2904.7999999999997</v>
      </c>
      <c r="H128" s="122">
        <f>H129+H140+H147</f>
        <v>1254.3000000000002</v>
      </c>
      <c r="I128" s="122">
        <f>I129+I140+I147</f>
        <v>822.5</v>
      </c>
      <c r="J128" s="122">
        <f>J129+J140+J147</f>
        <v>2682.9</v>
      </c>
      <c r="K128" s="122"/>
      <c r="M128" s="192"/>
    </row>
    <row r="129" spans="1:14" s="24" customFormat="1" ht="21" customHeight="1" thickBot="1" x14ac:dyDescent="0.3">
      <c r="A129" s="119" t="s">
        <v>155</v>
      </c>
      <c r="B129" s="102">
        <f>B128+1</f>
        <v>96</v>
      </c>
      <c r="C129" s="120">
        <v>1150</v>
      </c>
      <c r="D129" s="78">
        <f>SUM(D130:D139)</f>
        <v>1740.1</v>
      </c>
      <c r="E129" s="78">
        <f>SUM(E130:E139)</f>
        <v>3239.5999999999995</v>
      </c>
      <c r="F129" s="78">
        <f t="shared" si="8"/>
        <v>844.89999999999986</v>
      </c>
      <c r="G129" s="122">
        <f>SUM(G130:G139)</f>
        <v>211.2</v>
      </c>
      <c r="H129" s="122">
        <f>SUM(H130:H139)</f>
        <v>211.2</v>
      </c>
      <c r="I129" s="122">
        <f>SUM(I130:I139)</f>
        <v>211.2</v>
      </c>
      <c r="J129" s="122">
        <f>SUM(J130:J139)</f>
        <v>211.3</v>
      </c>
      <c r="K129" s="122"/>
      <c r="M129" s="192"/>
      <c r="N129" s="65"/>
    </row>
    <row r="130" spans="1:14" s="24" customFormat="1" ht="21" customHeight="1" x14ac:dyDescent="0.25">
      <c r="A130" s="103" t="s">
        <v>85</v>
      </c>
      <c r="B130" s="104">
        <f>B129+1</f>
        <v>97</v>
      </c>
      <c r="C130" s="105" t="s">
        <v>107</v>
      </c>
      <c r="D130" s="68">
        <v>568.1</v>
      </c>
      <c r="E130" s="68">
        <v>641.5</v>
      </c>
      <c r="F130" s="68">
        <f t="shared" si="8"/>
        <v>642</v>
      </c>
      <c r="G130" s="123">
        <v>160.5</v>
      </c>
      <c r="H130" s="123">
        <v>160.5</v>
      </c>
      <c r="I130" s="123">
        <v>160.5</v>
      </c>
      <c r="J130" s="123">
        <v>160.5</v>
      </c>
      <c r="K130" s="123"/>
      <c r="M130" s="192"/>
    </row>
    <row r="131" spans="1:14" s="24" customFormat="1" ht="21" customHeight="1" x14ac:dyDescent="0.25">
      <c r="A131" s="110" t="s">
        <v>86</v>
      </c>
      <c r="B131" s="106">
        <f t="shared" ref="B131:B197" si="9">B130+1</f>
        <v>98</v>
      </c>
      <c r="C131" s="105" t="s">
        <v>157</v>
      </c>
      <c r="D131" s="67">
        <v>112.1</v>
      </c>
      <c r="E131" s="67">
        <v>126.50000000000001</v>
      </c>
      <c r="F131" s="67">
        <f t="shared" si="8"/>
        <v>102.89999999999999</v>
      </c>
      <c r="G131" s="70">
        <v>25.7</v>
      </c>
      <c r="H131" s="70">
        <v>25.7</v>
      </c>
      <c r="I131" s="70">
        <v>25.7</v>
      </c>
      <c r="J131" s="70">
        <v>25.8</v>
      </c>
      <c r="K131" s="70"/>
      <c r="M131" s="200"/>
    </row>
    <row r="132" spans="1:14" s="24" customFormat="1" ht="21" customHeight="1" x14ac:dyDescent="0.25">
      <c r="A132" s="110" t="s">
        <v>143</v>
      </c>
      <c r="B132" s="106">
        <f t="shared" si="9"/>
        <v>99</v>
      </c>
      <c r="C132" s="105" t="s">
        <v>158</v>
      </c>
      <c r="D132" s="67"/>
      <c r="E132" s="67">
        <v>0</v>
      </c>
      <c r="F132" s="67">
        <f t="shared" si="8"/>
        <v>0</v>
      </c>
      <c r="G132" s="70"/>
      <c r="H132" s="70"/>
      <c r="I132" s="70"/>
      <c r="J132" s="70"/>
      <c r="K132" s="70"/>
      <c r="M132" s="192"/>
    </row>
    <row r="133" spans="1:14" s="24" customFormat="1" ht="21" customHeight="1" x14ac:dyDescent="0.25">
      <c r="A133" s="110" t="s">
        <v>41</v>
      </c>
      <c r="B133" s="106">
        <f t="shared" si="9"/>
        <v>100</v>
      </c>
      <c r="C133" s="105" t="s">
        <v>225</v>
      </c>
      <c r="D133" s="67"/>
      <c r="E133" s="67">
        <v>1049</v>
      </c>
      <c r="F133" s="67">
        <f t="shared" si="8"/>
        <v>0</v>
      </c>
      <c r="G133" s="70"/>
      <c r="H133" s="70"/>
      <c r="I133" s="70"/>
      <c r="J133" s="70"/>
      <c r="K133" s="70"/>
      <c r="M133" s="192"/>
    </row>
    <row r="134" spans="1:14" s="24" customFormat="1" ht="21" customHeight="1" x14ac:dyDescent="0.25">
      <c r="A134" s="110" t="s">
        <v>42</v>
      </c>
      <c r="B134" s="106">
        <f t="shared" si="9"/>
        <v>101</v>
      </c>
      <c r="C134" s="105" t="s">
        <v>226</v>
      </c>
      <c r="D134" s="67">
        <v>538.4</v>
      </c>
      <c r="E134" s="67">
        <v>764.19999999999993</v>
      </c>
      <c r="F134" s="67">
        <f t="shared" si="8"/>
        <v>0</v>
      </c>
      <c r="G134" s="70"/>
      <c r="H134" s="70"/>
      <c r="I134" s="70"/>
      <c r="J134" s="70"/>
      <c r="K134" s="70"/>
      <c r="M134" s="192"/>
    </row>
    <row r="135" spans="1:14" s="24" customFormat="1" ht="21" customHeight="1" x14ac:dyDescent="0.25">
      <c r="A135" s="110" t="s">
        <v>144</v>
      </c>
      <c r="B135" s="106">
        <f t="shared" si="9"/>
        <v>102</v>
      </c>
      <c r="C135" s="105" t="s">
        <v>260</v>
      </c>
      <c r="D135" s="67">
        <v>199.5</v>
      </c>
      <c r="E135" s="67">
        <v>298.7</v>
      </c>
      <c r="F135" s="67">
        <f t="shared" si="8"/>
        <v>0</v>
      </c>
      <c r="G135" s="70"/>
      <c r="H135" s="70"/>
      <c r="I135" s="70"/>
      <c r="J135" s="70"/>
      <c r="K135" s="70"/>
      <c r="M135" s="192"/>
    </row>
    <row r="136" spans="1:14" s="24" customFormat="1" ht="21" customHeight="1" x14ac:dyDescent="0.25">
      <c r="A136" s="110" t="s">
        <v>96</v>
      </c>
      <c r="B136" s="106">
        <f t="shared" si="9"/>
        <v>103</v>
      </c>
      <c r="C136" s="105" t="s">
        <v>261</v>
      </c>
      <c r="D136" s="67"/>
      <c r="E136" s="67">
        <v>0</v>
      </c>
      <c r="F136" s="67">
        <f t="shared" si="8"/>
        <v>0</v>
      </c>
      <c r="G136" s="70"/>
      <c r="H136" s="70"/>
      <c r="I136" s="70"/>
      <c r="J136" s="70"/>
      <c r="K136" s="70"/>
      <c r="M136" s="192"/>
    </row>
    <row r="137" spans="1:14" s="24" customFormat="1" ht="21" customHeight="1" x14ac:dyDescent="0.25">
      <c r="A137" s="110" t="s">
        <v>97</v>
      </c>
      <c r="B137" s="106">
        <f t="shared" si="9"/>
        <v>104</v>
      </c>
      <c r="C137" s="105" t="s">
        <v>262</v>
      </c>
      <c r="D137" s="67">
        <v>270</v>
      </c>
      <c r="E137" s="67">
        <v>289.7</v>
      </c>
      <c r="F137" s="67">
        <f t="shared" si="8"/>
        <v>0</v>
      </c>
      <c r="G137" s="70"/>
      <c r="H137" s="70"/>
      <c r="I137" s="70"/>
      <c r="J137" s="70"/>
      <c r="K137" s="70"/>
      <c r="M137" s="192"/>
    </row>
    <row r="138" spans="1:14" s="24" customFormat="1" ht="21" customHeight="1" x14ac:dyDescent="0.25">
      <c r="A138" s="110" t="s">
        <v>43</v>
      </c>
      <c r="B138" s="106">
        <f t="shared" si="9"/>
        <v>105</v>
      </c>
      <c r="C138" s="105" t="s">
        <v>263</v>
      </c>
      <c r="D138" s="67">
        <v>52</v>
      </c>
      <c r="E138" s="67">
        <v>70</v>
      </c>
      <c r="F138" s="67">
        <f t="shared" si="8"/>
        <v>100</v>
      </c>
      <c r="G138" s="70">
        <v>25</v>
      </c>
      <c r="H138" s="70">
        <v>25</v>
      </c>
      <c r="I138" s="70">
        <v>25</v>
      </c>
      <c r="J138" s="70">
        <v>25</v>
      </c>
      <c r="K138" s="70"/>
      <c r="M138" s="192"/>
    </row>
    <row r="139" spans="1:14" s="24" customFormat="1" ht="21" customHeight="1" thickBot="1" x14ac:dyDescent="0.3">
      <c r="A139" s="131" t="s">
        <v>145</v>
      </c>
      <c r="B139" s="117">
        <f t="shared" si="9"/>
        <v>106</v>
      </c>
      <c r="C139" s="20" t="s">
        <v>264</v>
      </c>
      <c r="D139" s="69"/>
      <c r="E139" s="69">
        <v>0</v>
      </c>
      <c r="F139" s="129">
        <f t="shared" si="8"/>
        <v>0</v>
      </c>
      <c r="G139" s="132"/>
      <c r="H139" s="132"/>
      <c r="I139" s="132"/>
      <c r="J139" s="132"/>
      <c r="K139" s="132"/>
      <c r="M139" s="192"/>
    </row>
    <row r="140" spans="1:14" s="24" customFormat="1" ht="21" customHeight="1" thickBot="1" x14ac:dyDescent="0.3">
      <c r="A140" s="119" t="s">
        <v>230</v>
      </c>
      <c r="B140" s="102">
        <f t="shared" si="9"/>
        <v>107</v>
      </c>
      <c r="C140" s="120">
        <v>1160</v>
      </c>
      <c r="D140" s="78">
        <f>D141+D142+D143+D144+D145</f>
        <v>4209.5999999999995</v>
      </c>
      <c r="E140" s="78">
        <f>E141+E142+E143+E144+E145</f>
        <v>4717</v>
      </c>
      <c r="F140" s="78">
        <f t="shared" si="8"/>
        <v>6819.6</v>
      </c>
      <c r="G140" s="122">
        <f>G141+G142+G143+G144+G145+G146</f>
        <v>2693.6</v>
      </c>
      <c r="H140" s="122">
        <f>H141+H142+H143+H144+H145+H146</f>
        <v>1043.1000000000001</v>
      </c>
      <c r="I140" s="122">
        <f>I141+I142+I143+I144+I145+I146</f>
        <v>611.30000000000007</v>
      </c>
      <c r="J140" s="122">
        <f>J141+J142+J143+J144+J145+J146</f>
        <v>2471.6</v>
      </c>
      <c r="K140" s="122"/>
      <c r="M140" s="192"/>
    </row>
    <row r="141" spans="1:14" s="24" customFormat="1" ht="22.5" customHeight="1" x14ac:dyDescent="0.25">
      <c r="A141" s="124" t="s">
        <v>118</v>
      </c>
      <c r="B141" s="133">
        <f t="shared" si="9"/>
        <v>108</v>
      </c>
      <c r="C141" s="125" t="s">
        <v>227</v>
      </c>
      <c r="D141" s="68">
        <v>2791.4</v>
      </c>
      <c r="E141" s="68">
        <v>3091</v>
      </c>
      <c r="F141" s="68">
        <f t="shared" si="8"/>
        <v>4070</v>
      </c>
      <c r="G141" s="123">
        <v>1903</v>
      </c>
      <c r="H141" s="123">
        <v>402</v>
      </c>
      <c r="I141" s="123"/>
      <c r="J141" s="123">
        <v>1765</v>
      </c>
      <c r="K141" s="123"/>
      <c r="M141" s="192"/>
    </row>
    <row r="142" spans="1:14" s="24" customFormat="1" ht="22.5" customHeight="1" x14ac:dyDescent="0.25">
      <c r="A142" s="115" t="s">
        <v>119</v>
      </c>
      <c r="B142" s="106">
        <f t="shared" si="9"/>
        <v>109</v>
      </c>
      <c r="C142" s="125" t="s">
        <v>228</v>
      </c>
      <c r="D142" s="67">
        <v>115</v>
      </c>
      <c r="E142" s="67">
        <v>109.89999999999999</v>
      </c>
      <c r="F142" s="67">
        <f t="shared" si="8"/>
        <v>165.5</v>
      </c>
      <c r="G142" s="70">
        <v>41.8</v>
      </c>
      <c r="H142" s="70">
        <v>41.7</v>
      </c>
      <c r="I142" s="70">
        <v>41</v>
      </c>
      <c r="J142" s="70">
        <v>41</v>
      </c>
      <c r="K142" s="70"/>
      <c r="M142" s="192"/>
    </row>
    <row r="143" spans="1:14" s="24" customFormat="1" ht="22.5" customHeight="1" x14ac:dyDescent="0.25">
      <c r="A143" s="115" t="s">
        <v>120</v>
      </c>
      <c r="B143" s="106">
        <f t="shared" si="9"/>
        <v>110</v>
      </c>
      <c r="C143" s="125" t="s">
        <v>229</v>
      </c>
      <c r="D143" s="67">
        <v>1136.0999999999999</v>
      </c>
      <c r="E143" s="67">
        <v>1353.5</v>
      </c>
      <c r="F143" s="67">
        <f t="shared" si="8"/>
        <v>2018</v>
      </c>
      <c r="G143" s="70">
        <v>504.5</v>
      </c>
      <c r="H143" s="70">
        <v>504.5</v>
      </c>
      <c r="I143" s="70">
        <v>504.5</v>
      </c>
      <c r="J143" s="70">
        <v>504.5</v>
      </c>
      <c r="K143" s="70"/>
      <c r="M143" s="192"/>
    </row>
    <row r="144" spans="1:14" s="24" customFormat="1" ht="22.5" customHeight="1" x14ac:dyDescent="0.25">
      <c r="A144" s="115" t="s">
        <v>121</v>
      </c>
      <c r="B144" s="106">
        <f t="shared" si="9"/>
        <v>111</v>
      </c>
      <c r="C144" s="125" t="s">
        <v>265</v>
      </c>
      <c r="D144" s="67">
        <v>120.2</v>
      </c>
      <c r="E144" s="67">
        <v>102.1</v>
      </c>
      <c r="F144" s="67">
        <f t="shared" si="8"/>
        <v>137.39999999999998</v>
      </c>
      <c r="G144" s="70">
        <v>62.5</v>
      </c>
      <c r="H144" s="70">
        <v>21.6</v>
      </c>
      <c r="I144" s="70">
        <v>13.6</v>
      </c>
      <c r="J144" s="70">
        <v>39.700000000000003</v>
      </c>
      <c r="K144" s="70"/>
      <c r="M144" s="192"/>
    </row>
    <row r="145" spans="1:19" s="24" customFormat="1" ht="40.5" customHeight="1" x14ac:dyDescent="0.25">
      <c r="A145" s="134" t="s">
        <v>354</v>
      </c>
      <c r="B145" s="117">
        <f t="shared" si="9"/>
        <v>112</v>
      </c>
      <c r="C145" s="204" t="s">
        <v>266</v>
      </c>
      <c r="D145" s="129">
        <v>46.9</v>
      </c>
      <c r="E145" s="129">
        <v>60.5</v>
      </c>
      <c r="F145" s="129">
        <f t="shared" si="8"/>
        <v>64.300000000000011</v>
      </c>
      <c r="G145" s="132">
        <v>16.100000000000001</v>
      </c>
      <c r="H145" s="132">
        <v>16.100000000000001</v>
      </c>
      <c r="I145" s="132">
        <v>16.100000000000001</v>
      </c>
      <c r="J145" s="132">
        <v>16</v>
      </c>
      <c r="K145" s="132"/>
      <c r="M145" s="192"/>
    </row>
    <row r="146" spans="1:19" s="56" customFormat="1" ht="40.5" customHeight="1" thickBot="1" x14ac:dyDescent="0.3">
      <c r="A146" s="134" t="s">
        <v>355</v>
      </c>
      <c r="B146" s="117">
        <f t="shared" si="9"/>
        <v>113</v>
      </c>
      <c r="C146" s="32" t="s">
        <v>356</v>
      </c>
      <c r="D146" s="129">
        <v>46.9</v>
      </c>
      <c r="E146" s="129">
        <v>60.5</v>
      </c>
      <c r="F146" s="129">
        <f>SUM(G146:J146)</f>
        <v>364.4</v>
      </c>
      <c r="G146" s="132">
        <v>165.7</v>
      </c>
      <c r="H146" s="132">
        <v>57.2</v>
      </c>
      <c r="I146" s="132">
        <v>36.1</v>
      </c>
      <c r="J146" s="132">
        <v>105.4</v>
      </c>
      <c r="K146" s="132"/>
      <c r="M146" s="192"/>
    </row>
    <row r="147" spans="1:19" s="24" customFormat="1" ht="23.25" customHeight="1" thickBot="1" x14ac:dyDescent="0.3">
      <c r="A147" s="119" t="s">
        <v>156</v>
      </c>
      <c r="B147" s="102">
        <f>B146+1</f>
        <v>114</v>
      </c>
      <c r="C147" s="120">
        <v>1170</v>
      </c>
      <c r="D147" s="78">
        <f>D148+D149+D150</f>
        <v>667.1</v>
      </c>
      <c r="E147" s="78">
        <f>E148+E149+E150</f>
        <v>4351</v>
      </c>
      <c r="F147" s="78">
        <f t="shared" si="8"/>
        <v>0</v>
      </c>
      <c r="G147" s="122">
        <f>G148+G149+G150</f>
        <v>0</v>
      </c>
      <c r="H147" s="122">
        <f>H148+H149+H150</f>
        <v>0</v>
      </c>
      <c r="I147" s="122">
        <f>I148+I149+I150</f>
        <v>0</v>
      </c>
      <c r="J147" s="122">
        <f>J148+J149+J150</f>
        <v>0</v>
      </c>
      <c r="K147" s="122"/>
      <c r="M147" s="192"/>
    </row>
    <row r="148" spans="1:19" s="24" customFormat="1" ht="24.75" customHeight="1" x14ac:dyDescent="0.25">
      <c r="A148" s="124" t="s">
        <v>98</v>
      </c>
      <c r="B148" s="104">
        <f t="shared" si="9"/>
        <v>115</v>
      </c>
      <c r="C148" s="125" t="s">
        <v>267</v>
      </c>
      <c r="D148" s="68"/>
      <c r="E148" s="68">
        <v>4351</v>
      </c>
      <c r="F148" s="68">
        <f t="shared" si="8"/>
        <v>0</v>
      </c>
      <c r="G148" s="123"/>
      <c r="H148" s="123"/>
      <c r="I148" s="123"/>
      <c r="J148" s="123"/>
      <c r="K148" s="123"/>
      <c r="M148" s="192"/>
    </row>
    <row r="149" spans="1:19" s="24" customFormat="1" ht="24.75" customHeight="1" x14ac:dyDescent="0.25">
      <c r="A149" s="115" t="s">
        <v>99</v>
      </c>
      <c r="B149" s="106">
        <f t="shared" si="9"/>
        <v>116</v>
      </c>
      <c r="C149" s="126" t="s">
        <v>268</v>
      </c>
      <c r="D149" s="67">
        <v>667.1</v>
      </c>
      <c r="E149" s="67">
        <v>0</v>
      </c>
      <c r="F149" s="67">
        <f t="shared" si="8"/>
        <v>0</v>
      </c>
      <c r="G149" s="123"/>
      <c r="H149" s="123"/>
      <c r="I149" s="123"/>
      <c r="J149" s="123"/>
      <c r="K149" s="70"/>
      <c r="M149" s="192"/>
    </row>
    <row r="150" spans="1:19" s="24" customFormat="1" ht="24.75" customHeight="1" thickBot="1" x14ac:dyDescent="0.3">
      <c r="A150" s="134" t="s">
        <v>100</v>
      </c>
      <c r="B150" s="117">
        <f t="shared" si="9"/>
        <v>117</v>
      </c>
      <c r="C150" s="135" t="s">
        <v>269</v>
      </c>
      <c r="D150" s="129"/>
      <c r="E150" s="129">
        <v>0</v>
      </c>
      <c r="F150" s="129">
        <f t="shared" si="8"/>
        <v>0</v>
      </c>
      <c r="G150" s="132"/>
      <c r="H150" s="132"/>
      <c r="I150" s="132"/>
      <c r="J150" s="132"/>
      <c r="K150" s="132"/>
      <c r="M150" s="192">
        <f>F85+F86+F114+F115+F130+F131</f>
        <v>49254.9</v>
      </c>
    </row>
    <row r="151" spans="1:19" s="24" customFormat="1" ht="31.5" customHeight="1" thickBot="1" x14ac:dyDescent="0.3">
      <c r="A151" s="119" t="s">
        <v>204</v>
      </c>
      <c r="B151" s="102">
        <f t="shared" si="9"/>
        <v>118</v>
      </c>
      <c r="C151" s="120">
        <v>1180</v>
      </c>
      <c r="D151" s="177"/>
      <c r="E151" s="78">
        <v>69.3</v>
      </c>
      <c r="F151" s="78">
        <v>69.3</v>
      </c>
      <c r="G151" s="122"/>
      <c r="H151" s="122"/>
      <c r="I151" s="122"/>
      <c r="J151" s="122"/>
      <c r="K151" s="78"/>
      <c r="M151" s="192"/>
    </row>
    <row r="152" spans="1:19" s="24" customFormat="1" ht="36.75" customHeight="1" thickBot="1" x14ac:dyDescent="0.3">
      <c r="A152" s="103" t="s">
        <v>207</v>
      </c>
      <c r="B152" s="136">
        <f t="shared" si="9"/>
        <v>119</v>
      </c>
      <c r="C152" s="137">
        <v>1190</v>
      </c>
      <c r="D152" s="178"/>
      <c r="E152" s="82">
        <v>156.6</v>
      </c>
      <c r="F152" s="82">
        <v>156.6</v>
      </c>
      <c r="G152" s="138"/>
      <c r="H152" s="138"/>
      <c r="I152" s="138"/>
      <c r="J152" s="138"/>
      <c r="K152" s="79"/>
      <c r="M152" s="192"/>
    </row>
    <row r="153" spans="1:19" s="24" customFormat="1" ht="46.5" customHeight="1" thickBot="1" x14ac:dyDescent="0.3">
      <c r="A153" s="101" t="s">
        <v>159</v>
      </c>
      <c r="B153" s="102">
        <f t="shared" si="9"/>
        <v>120</v>
      </c>
      <c r="C153" s="99">
        <v>1200</v>
      </c>
      <c r="D153" s="96"/>
      <c r="E153" s="96">
        <v>0</v>
      </c>
      <c r="F153" s="78">
        <f t="shared" si="8"/>
        <v>0</v>
      </c>
      <c r="G153" s="72"/>
      <c r="H153" s="96"/>
      <c r="I153" s="96"/>
      <c r="J153" s="96"/>
      <c r="K153" s="72"/>
      <c r="M153" s="192"/>
    </row>
    <row r="154" spans="1:19" s="24" customFormat="1" ht="25.5" customHeight="1" thickBot="1" x14ac:dyDescent="0.3">
      <c r="A154" s="101" t="s">
        <v>44</v>
      </c>
      <c r="B154" s="102">
        <f t="shared" si="9"/>
        <v>121</v>
      </c>
      <c r="C154" s="99">
        <v>1210</v>
      </c>
      <c r="D154" s="96">
        <f>D35</f>
        <v>62539.000000000007</v>
      </c>
      <c r="E154" s="96">
        <f>E35</f>
        <v>75830.899999999994</v>
      </c>
      <c r="F154" s="96">
        <f t="shared" si="8"/>
        <v>65395.799999999988</v>
      </c>
      <c r="G154" s="72">
        <f>G35</f>
        <v>17274.400000000001</v>
      </c>
      <c r="H154" s="72">
        <f>H35</f>
        <v>15666.3</v>
      </c>
      <c r="I154" s="72">
        <f>I35</f>
        <v>15274.199999999999</v>
      </c>
      <c r="J154" s="72">
        <f>J35</f>
        <v>17180.899999999998</v>
      </c>
      <c r="K154" s="72"/>
      <c r="M154" s="192"/>
    </row>
    <row r="155" spans="1:19" s="24" customFormat="1" ht="24.75" customHeight="1" thickBot="1" x14ac:dyDescent="0.3">
      <c r="A155" s="139" t="s">
        <v>45</v>
      </c>
      <c r="B155" s="102">
        <f t="shared" si="9"/>
        <v>122</v>
      </c>
      <c r="C155" s="140">
        <v>1220</v>
      </c>
      <c r="D155" s="141">
        <f>D68</f>
        <v>61050.8</v>
      </c>
      <c r="E155" s="141">
        <f>E68</f>
        <v>75135</v>
      </c>
      <c r="F155" s="141">
        <f t="shared" si="8"/>
        <v>65395.799999999996</v>
      </c>
      <c r="G155" s="142">
        <f>G68</f>
        <v>17274.400000000001</v>
      </c>
      <c r="H155" s="142">
        <f>H68</f>
        <v>15666.3</v>
      </c>
      <c r="I155" s="142">
        <f>I68</f>
        <v>15274.2</v>
      </c>
      <c r="J155" s="142">
        <f>J68</f>
        <v>17180.900000000001</v>
      </c>
      <c r="K155" s="142"/>
      <c r="M155" s="192"/>
    </row>
    <row r="156" spans="1:19" s="24" customFormat="1" ht="22.5" customHeight="1" thickBot="1" x14ac:dyDescent="0.3">
      <c r="A156" s="139" t="s">
        <v>46</v>
      </c>
      <c r="B156" s="102">
        <f t="shared" si="9"/>
        <v>123</v>
      </c>
      <c r="C156" s="140">
        <v>1230</v>
      </c>
      <c r="D156" s="141">
        <f>D154-D155</f>
        <v>1488.2000000000044</v>
      </c>
      <c r="E156" s="141">
        <f>E154-E155</f>
        <v>695.89999999999418</v>
      </c>
      <c r="F156" s="141">
        <f>SUM(G156:J156)</f>
        <v>0</v>
      </c>
      <c r="G156" s="142">
        <f>G154-G155</f>
        <v>0</v>
      </c>
      <c r="H156" s="142">
        <f>H154-H155</f>
        <v>0</v>
      </c>
      <c r="I156" s="142">
        <f>I154-I155</f>
        <v>0</v>
      </c>
      <c r="J156" s="142">
        <f>J154-J155</f>
        <v>0</v>
      </c>
      <c r="K156" s="142"/>
      <c r="M156" s="192"/>
    </row>
    <row r="157" spans="1:19" s="24" customFormat="1" ht="25.5" customHeight="1" thickBot="1" x14ac:dyDescent="0.3">
      <c r="A157" s="101" t="s">
        <v>47</v>
      </c>
      <c r="B157" s="102">
        <f t="shared" si="9"/>
        <v>124</v>
      </c>
      <c r="C157" s="99">
        <v>2000</v>
      </c>
      <c r="D157" s="96">
        <f>SUM(D158:D161)</f>
        <v>8025</v>
      </c>
      <c r="E157" s="96">
        <f>SUM(E158:E161)</f>
        <v>8100</v>
      </c>
      <c r="F157" s="78">
        <f t="shared" si="8"/>
        <v>0</v>
      </c>
      <c r="G157" s="72">
        <f>SUM(G158:G161)</f>
        <v>0</v>
      </c>
      <c r="H157" s="72">
        <f>SUM(H158:H161)</f>
        <v>0</v>
      </c>
      <c r="I157" s="72">
        <f>SUM(I158:I161)</f>
        <v>0</v>
      </c>
      <c r="J157" s="72">
        <f>SUM(J158:J161)</f>
        <v>0</v>
      </c>
      <c r="K157" s="72"/>
      <c r="M157" s="192"/>
    </row>
    <row r="158" spans="1:19" s="24" customFormat="1" ht="44.25" customHeight="1" x14ac:dyDescent="0.25">
      <c r="A158" s="110" t="s">
        <v>48</v>
      </c>
      <c r="B158" s="104">
        <f t="shared" si="9"/>
        <v>125</v>
      </c>
      <c r="C158" s="143">
        <v>2010</v>
      </c>
      <c r="D158" s="74">
        <v>7908.9</v>
      </c>
      <c r="E158" s="74">
        <v>8100</v>
      </c>
      <c r="F158" s="187">
        <f t="shared" si="8"/>
        <v>0</v>
      </c>
      <c r="G158" s="75"/>
      <c r="H158" s="75"/>
      <c r="I158" s="75"/>
      <c r="J158" s="75"/>
      <c r="K158" s="75"/>
      <c r="M158" s="192"/>
    </row>
    <row r="159" spans="1:19" s="24" customFormat="1" ht="44.25" customHeight="1" x14ac:dyDescent="0.25">
      <c r="A159" s="110" t="s">
        <v>49</v>
      </c>
      <c r="B159" s="106">
        <f t="shared" si="9"/>
        <v>126</v>
      </c>
      <c r="C159" s="143">
        <v>2020</v>
      </c>
      <c r="D159" s="74"/>
      <c r="E159" s="74">
        <v>0</v>
      </c>
      <c r="F159" s="74">
        <f t="shared" si="8"/>
        <v>0</v>
      </c>
      <c r="G159" s="75"/>
      <c r="H159" s="75"/>
      <c r="I159" s="75"/>
      <c r="J159" s="75"/>
      <c r="K159" s="75"/>
      <c r="M159" s="192"/>
      <c r="N159" s="36"/>
      <c r="O159" s="36"/>
      <c r="P159" s="36"/>
      <c r="Q159" s="36"/>
      <c r="R159" s="36"/>
      <c r="S159" s="36"/>
    </row>
    <row r="160" spans="1:19" s="24" customFormat="1" ht="22.5" customHeight="1" x14ac:dyDescent="0.25">
      <c r="A160" s="110" t="s">
        <v>50</v>
      </c>
      <c r="B160" s="106">
        <f t="shared" si="9"/>
        <v>127</v>
      </c>
      <c r="C160" s="143">
        <v>2030</v>
      </c>
      <c r="D160" s="74"/>
      <c r="E160" s="74">
        <v>0</v>
      </c>
      <c r="F160" s="74">
        <f t="shared" si="8"/>
        <v>0</v>
      </c>
      <c r="G160" s="75"/>
      <c r="H160" s="75"/>
      <c r="I160" s="75"/>
      <c r="J160" s="75"/>
      <c r="K160" s="75"/>
      <c r="M160" s="192"/>
    </row>
    <row r="161" spans="1:19" s="36" customFormat="1" ht="22.5" customHeight="1" thickBot="1" x14ac:dyDescent="0.3">
      <c r="A161" s="131" t="s">
        <v>51</v>
      </c>
      <c r="B161" s="144">
        <f t="shared" si="9"/>
        <v>128</v>
      </c>
      <c r="C161" s="145">
        <v>2040</v>
      </c>
      <c r="D161" s="146">
        <v>116.1</v>
      </c>
      <c r="E161" s="146">
        <v>0</v>
      </c>
      <c r="F161" s="82">
        <f t="shared" si="8"/>
        <v>0</v>
      </c>
      <c r="G161" s="147"/>
      <c r="H161" s="147"/>
      <c r="I161" s="147"/>
      <c r="J161" s="147"/>
      <c r="K161" s="147"/>
      <c r="M161" s="192"/>
      <c r="N161" s="24"/>
      <c r="O161" s="24"/>
      <c r="P161" s="24"/>
      <c r="Q161" s="24"/>
      <c r="R161" s="24"/>
      <c r="S161" s="24"/>
    </row>
    <row r="162" spans="1:19" s="24" customFormat="1" ht="22.5" customHeight="1" thickBot="1" x14ac:dyDescent="0.3">
      <c r="A162" s="101" t="s">
        <v>52</v>
      </c>
      <c r="B162" s="102">
        <f t="shared" si="9"/>
        <v>129</v>
      </c>
      <c r="C162" s="99">
        <v>3000</v>
      </c>
      <c r="D162" s="96">
        <f>D163+D164+D165+D172</f>
        <v>3502.3999999999996</v>
      </c>
      <c r="E162" s="96">
        <f>E163+E164+E165+E172</f>
        <v>7389</v>
      </c>
      <c r="F162" s="78">
        <f t="shared" si="8"/>
        <v>0</v>
      </c>
      <c r="G162" s="72">
        <f>G163+G164+G165+G172</f>
        <v>0</v>
      </c>
      <c r="H162" s="72">
        <f>H163+H164+H165+H172</f>
        <v>0</v>
      </c>
      <c r="I162" s="72">
        <f>I163+I164+I165+I172</f>
        <v>0</v>
      </c>
      <c r="J162" s="72">
        <f>J163+J164+J165+J172</f>
        <v>0</v>
      </c>
      <c r="K162" s="72"/>
      <c r="M162" s="192"/>
    </row>
    <row r="163" spans="1:19" s="24" customFormat="1" ht="22.5" customHeight="1" x14ac:dyDescent="0.25">
      <c r="A163" s="103" t="s">
        <v>53</v>
      </c>
      <c r="B163" s="104">
        <f t="shared" si="9"/>
        <v>130</v>
      </c>
      <c r="C163" s="105">
        <v>3010</v>
      </c>
      <c r="D163" s="88"/>
      <c r="E163" s="68"/>
      <c r="F163" s="187">
        <f t="shared" si="8"/>
        <v>0</v>
      </c>
      <c r="G163" s="73"/>
      <c r="H163" s="88"/>
      <c r="I163" s="88"/>
      <c r="J163" s="88"/>
      <c r="K163" s="73"/>
      <c r="M163" s="192"/>
    </row>
    <row r="164" spans="1:19" s="24" customFormat="1" ht="44.25" customHeight="1" x14ac:dyDescent="0.25">
      <c r="A164" s="110" t="s">
        <v>54</v>
      </c>
      <c r="B164" s="106">
        <f t="shared" si="9"/>
        <v>131</v>
      </c>
      <c r="C164" s="143">
        <v>3020</v>
      </c>
      <c r="D164" s="74"/>
      <c r="E164" s="74"/>
      <c r="F164" s="74">
        <f t="shared" si="8"/>
        <v>0</v>
      </c>
      <c r="G164" s="75"/>
      <c r="H164" s="75"/>
      <c r="I164" s="75"/>
      <c r="J164" s="75"/>
      <c r="K164" s="75"/>
      <c r="M164" s="192"/>
      <c r="N164" s="36"/>
      <c r="O164" s="36"/>
      <c r="P164" s="36"/>
      <c r="Q164" s="36"/>
      <c r="R164" s="36"/>
      <c r="S164" s="36"/>
    </row>
    <row r="165" spans="1:19" s="24" customFormat="1" ht="22.5" customHeight="1" x14ac:dyDescent="0.25">
      <c r="A165" s="110" t="s">
        <v>55</v>
      </c>
      <c r="B165" s="106">
        <f t="shared" si="9"/>
        <v>132</v>
      </c>
      <c r="C165" s="143">
        <v>3030</v>
      </c>
      <c r="D165" s="74">
        <f>SUM(D166:D171)</f>
        <v>3502.3999999999996</v>
      </c>
      <c r="E165" s="74">
        <f>SUM(E166:E171)</f>
        <v>7389</v>
      </c>
      <c r="F165" s="74">
        <f t="shared" si="8"/>
        <v>0</v>
      </c>
      <c r="G165" s="75">
        <f>SUM(G166:G171)</f>
        <v>0</v>
      </c>
      <c r="H165" s="75">
        <f>SUM(H166:H171)</f>
        <v>0</v>
      </c>
      <c r="I165" s="75">
        <f>SUM(I166:I171)</f>
        <v>0</v>
      </c>
      <c r="J165" s="75">
        <f>SUM(J166:J171)</f>
        <v>0</v>
      </c>
      <c r="K165" s="75"/>
      <c r="M165" s="192"/>
    </row>
    <row r="166" spans="1:19" s="36" customFormat="1" ht="22.5" customHeight="1" x14ac:dyDescent="0.25">
      <c r="A166" s="110" t="s">
        <v>56</v>
      </c>
      <c r="B166" s="106">
        <f t="shared" si="9"/>
        <v>133</v>
      </c>
      <c r="C166" s="143" t="s">
        <v>160</v>
      </c>
      <c r="D166" s="74"/>
      <c r="E166" s="74">
        <v>0</v>
      </c>
      <c r="F166" s="74">
        <f t="shared" si="8"/>
        <v>0</v>
      </c>
      <c r="G166" s="75"/>
      <c r="H166" s="75"/>
      <c r="I166" s="75"/>
      <c r="J166" s="75"/>
      <c r="K166" s="75"/>
      <c r="M166" s="192"/>
      <c r="N166" s="24"/>
      <c r="O166" s="24"/>
      <c r="P166" s="24"/>
      <c r="Q166" s="24"/>
      <c r="R166" s="24"/>
      <c r="S166" s="24"/>
    </row>
    <row r="167" spans="1:19" s="24" customFormat="1" ht="22.5" customHeight="1" x14ac:dyDescent="0.25">
      <c r="A167" s="110" t="s">
        <v>57</v>
      </c>
      <c r="B167" s="106">
        <f t="shared" si="9"/>
        <v>134</v>
      </c>
      <c r="C167" s="143" t="s">
        <v>161</v>
      </c>
      <c r="D167" s="74">
        <v>2344.1</v>
      </c>
      <c r="E167" s="74">
        <v>6351</v>
      </c>
      <c r="F167" s="74">
        <f t="shared" si="8"/>
        <v>0</v>
      </c>
      <c r="G167" s="75">
        <f>G148+G111</f>
        <v>0</v>
      </c>
      <c r="H167" s="75">
        <f>H148+H111</f>
        <v>0</v>
      </c>
      <c r="I167" s="75">
        <f>I148+I111</f>
        <v>0</v>
      </c>
      <c r="J167" s="75">
        <f>J148+J111</f>
        <v>0</v>
      </c>
      <c r="K167" s="75"/>
      <c r="M167" s="192"/>
    </row>
    <row r="168" spans="1:19" s="24" customFormat="1" ht="39" customHeight="1" x14ac:dyDescent="0.25">
      <c r="A168" s="110" t="s">
        <v>58</v>
      </c>
      <c r="B168" s="106">
        <f t="shared" si="9"/>
        <v>135</v>
      </c>
      <c r="C168" s="143" t="s">
        <v>162</v>
      </c>
      <c r="D168" s="74">
        <v>491.2</v>
      </c>
      <c r="E168" s="74">
        <v>360</v>
      </c>
      <c r="F168" s="74">
        <f t="shared" si="8"/>
        <v>0</v>
      </c>
      <c r="G168" s="75"/>
      <c r="H168" s="75"/>
      <c r="I168" s="75"/>
      <c r="J168" s="75"/>
      <c r="K168" s="75"/>
      <c r="M168" s="192"/>
    </row>
    <row r="169" spans="1:19" s="24" customFormat="1" ht="22.5" customHeight="1" x14ac:dyDescent="0.25">
      <c r="A169" s="110" t="s">
        <v>59</v>
      </c>
      <c r="B169" s="106">
        <f t="shared" si="9"/>
        <v>136</v>
      </c>
      <c r="C169" s="143" t="s">
        <v>163</v>
      </c>
      <c r="D169" s="74"/>
      <c r="E169" s="74">
        <v>100</v>
      </c>
      <c r="F169" s="74">
        <f t="shared" si="8"/>
        <v>0</v>
      </c>
      <c r="G169" s="75"/>
      <c r="H169" s="75"/>
      <c r="I169" s="75"/>
      <c r="J169" s="75"/>
      <c r="K169" s="75"/>
      <c r="M169" s="192"/>
    </row>
    <row r="170" spans="1:19" s="24" customFormat="1" ht="45.75" customHeight="1" x14ac:dyDescent="0.25">
      <c r="A170" s="110" t="s">
        <v>60</v>
      </c>
      <c r="B170" s="106">
        <f t="shared" si="9"/>
        <v>137</v>
      </c>
      <c r="C170" s="143" t="s">
        <v>164</v>
      </c>
      <c r="D170" s="74"/>
      <c r="E170" s="74">
        <v>0</v>
      </c>
      <c r="F170" s="74">
        <f t="shared" si="8"/>
        <v>0</v>
      </c>
      <c r="G170" s="75"/>
      <c r="H170" s="75"/>
      <c r="I170" s="75"/>
      <c r="J170" s="75"/>
      <c r="K170" s="75"/>
      <c r="M170" s="192"/>
    </row>
    <row r="171" spans="1:19" s="24" customFormat="1" ht="22.5" customHeight="1" x14ac:dyDescent="0.25">
      <c r="A171" s="110" t="s">
        <v>61</v>
      </c>
      <c r="B171" s="106">
        <f t="shared" si="9"/>
        <v>138</v>
      </c>
      <c r="C171" s="143" t="s">
        <v>165</v>
      </c>
      <c r="D171" s="74">
        <v>667.1</v>
      </c>
      <c r="E171" s="74">
        <v>578</v>
      </c>
      <c r="F171" s="74">
        <f t="shared" si="8"/>
        <v>0</v>
      </c>
      <c r="G171" s="75">
        <f>G149+G112</f>
        <v>0</v>
      </c>
      <c r="H171" s="75">
        <f>H149+H112</f>
        <v>0</v>
      </c>
      <c r="I171" s="75">
        <f>I149+I112</f>
        <v>0</v>
      </c>
      <c r="J171" s="75">
        <f>J149+J112</f>
        <v>0</v>
      </c>
      <c r="K171" s="75"/>
      <c r="M171" s="192"/>
    </row>
    <row r="172" spans="1:19" s="24" customFormat="1" ht="22.5" customHeight="1" thickBot="1" x14ac:dyDescent="0.3">
      <c r="A172" s="131" t="s">
        <v>108</v>
      </c>
      <c r="B172" s="144">
        <f t="shared" si="9"/>
        <v>139</v>
      </c>
      <c r="C172" s="145">
        <v>3040</v>
      </c>
      <c r="D172" s="148"/>
      <c r="E172" s="146">
        <v>0</v>
      </c>
      <c r="F172" s="82">
        <f t="shared" si="8"/>
        <v>0</v>
      </c>
      <c r="G172" s="149"/>
      <c r="H172" s="149"/>
      <c r="I172" s="149"/>
      <c r="J172" s="149"/>
      <c r="K172" s="149"/>
      <c r="M172" s="192"/>
    </row>
    <row r="173" spans="1:19" s="24" customFormat="1" ht="22.5" customHeight="1" thickBot="1" x14ac:dyDescent="0.3">
      <c r="A173" s="101" t="s">
        <v>122</v>
      </c>
      <c r="B173" s="102">
        <f t="shared" si="9"/>
        <v>140</v>
      </c>
      <c r="C173" s="99">
        <v>4000</v>
      </c>
      <c r="D173" s="96"/>
      <c r="E173" s="96"/>
      <c r="F173" s="78">
        <f>J173</f>
        <v>0</v>
      </c>
      <c r="G173" s="72"/>
      <c r="H173" s="72"/>
      <c r="I173" s="72"/>
      <c r="J173" s="72"/>
      <c r="K173" s="72"/>
      <c r="M173" s="192"/>
    </row>
    <row r="174" spans="1:19" s="24" customFormat="1" ht="22.5" customHeight="1" thickBot="1" x14ac:dyDescent="0.3">
      <c r="A174" s="101" t="s">
        <v>123</v>
      </c>
      <c r="B174" s="102">
        <f t="shared" si="9"/>
        <v>141</v>
      </c>
      <c r="C174" s="99">
        <v>5000</v>
      </c>
      <c r="D174" s="96">
        <f>D175+D179+D180+D184</f>
        <v>0</v>
      </c>
      <c r="E174" s="96">
        <f>E175+E179+E180+E184</f>
        <v>0</v>
      </c>
      <c r="F174" s="78">
        <f t="shared" si="8"/>
        <v>0</v>
      </c>
      <c r="G174" s="72">
        <f>G175+G179+G180+G184</f>
        <v>0</v>
      </c>
      <c r="H174" s="72">
        <f>H175+H179+H180+H184</f>
        <v>0</v>
      </c>
      <c r="I174" s="72">
        <f>I175+I179+I180+I184</f>
        <v>0</v>
      </c>
      <c r="J174" s="72">
        <f>J175+J179+J180+J184</f>
        <v>0</v>
      </c>
      <c r="K174" s="72"/>
      <c r="M174" s="192"/>
      <c r="N174" s="27"/>
      <c r="O174" s="27"/>
      <c r="P174" s="27"/>
      <c r="Q174" s="27"/>
      <c r="R174" s="27"/>
      <c r="S174" s="27"/>
    </row>
    <row r="175" spans="1:19" s="24" customFormat="1" ht="22.5" customHeight="1" x14ac:dyDescent="0.25">
      <c r="A175" s="110" t="s">
        <v>62</v>
      </c>
      <c r="B175" s="104">
        <f t="shared" si="9"/>
        <v>142</v>
      </c>
      <c r="C175" s="143">
        <v>5010</v>
      </c>
      <c r="D175" s="74">
        <f>D176+D177+D178</f>
        <v>0</v>
      </c>
      <c r="E175" s="74">
        <f>E176+E177+E178</f>
        <v>0</v>
      </c>
      <c r="F175" s="188">
        <f t="shared" si="8"/>
        <v>0</v>
      </c>
      <c r="G175" s="75">
        <f>G176+G177+G178</f>
        <v>0</v>
      </c>
      <c r="H175" s="75">
        <f>H176+H177+H178</f>
        <v>0</v>
      </c>
      <c r="I175" s="75">
        <f>I176+I177+I178</f>
        <v>0</v>
      </c>
      <c r="J175" s="75">
        <f>J176+J177+J178</f>
        <v>0</v>
      </c>
      <c r="K175" s="75"/>
      <c r="M175" s="192"/>
      <c r="N175" s="36"/>
      <c r="O175" s="36"/>
      <c r="P175" s="36"/>
      <c r="Q175" s="36"/>
      <c r="R175" s="36"/>
      <c r="S175" s="36"/>
    </row>
    <row r="176" spans="1:19" s="27" customFormat="1" ht="22.5" customHeight="1" x14ac:dyDescent="0.25">
      <c r="A176" s="110" t="s">
        <v>63</v>
      </c>
      <c r="B176" s="106">
        <f t="shared" si="9"/>
        <v>143</v>
      </c>
      <c r="C176" s="143" t="s">
        <v>166</v>
      </c>
      <c r="D176" s="74"/>
      <c r="E176" s="74"/>
      <c r="F176" s="74">
        <f t="shared" si="8"/>
        <v>0</v>
      </c>
      <c r="G176" s="75"/>
      <c r="H176" s="75"/>
      <c r="I176" s="75"/>
      <c r="J176" s="75"/>
      <c r="K176" s="75"/>
      <c r="M176" s="192"/>
      <c r="N176" s="36"/>
      <c r="O176" s="36"/>
      <c r="P176" s="36"/>
      <c r="Q176" s="36"/>
      <c r="R176" s="36"/>
      <c r="S176" s="36"/>
    </row>
    <row r="177" spans="1:19" s="36" customFormat="1" ht="22.5" customHeight="1" x14ac:dyDescent="0.25">
      <c r="A177" s="110" t="s">
        <v>64</v>
      </c>
      <c r="B177" s="106">
        <f t="shared" si="9"/>
        <v>144</v>
      </c>
      <c r="C177" s="143" t="s">
        <v>167</v>
      </c>
      <c r="D177" s="74"/>
      <c r="E177" s="74"/>
      <c r="F177" s="74">
        <f t="shared" si="8"/>
        <v>0</v>
      </c>
      <c r="G177" s="75"/>
      <c r="H177" s="75"/>
      <c r="I177" s="75"/>
      <c r="J177" s="75"/>
      <c r="K177" s="75"/>
      <c r="M177" s="192"/>
      <c r="N177" s="24"/>
      <c r="O177" s="24"/>
      <c r="P177" s="24"/>
      <c r="Q177" s="24"/>
      <c r="R177" s="24"/>
      <c r="S177" s="24"/>
    </row>
    <row r="178" spans="1:19" s="36" customFormat="1" ht="22.5" customHeight="1" x14ac:dyDescent="0.25">
      <c r="A178" s="110" t="s">
        <v>65</v>
      </c>
      <c r="B178" s="106">
        <f t="shared" si="9"/>
        <v>145</v>
      </c>
      <c r="C178" s="143" t="s">
        <v>168</v>
      </c>
      <c r="D178" s="74"/>
      <c r="E178" s="88"/>
      <c r="F178" s="74">
        <f t="shared" si="8"/>
        <v>0</v>
      </c>
      <c r="G178" s="75"/>
      <c r="H178" s="75"/>
      <c r="I178" s="75"/>
      <c r="J178" s="75"/>
      <c r="K178" s="75"/>
      <c r="M178" s="192"/>
      <c r="N178" s="24"/>
      <c r="O178" s="24"/>
      <c r="P178" s="24"/>
      <c r="Q178" s="24"/>
      <c r="R178" s="24"/>
      <c r="S178" s="24"/>
    </row>
    <row r="179" spans="1:19" s="24" customFormat="1" ht="22.5" customHeight="1" x14ac:dyDescent="0.25">
      <c r="A179" s="110" t="s">
        <v>66</v>
      </c>
      <c r="B179" s="106">
        <f t="shared" si="9"/>
        <v>146</v>
      </c>
      <c r="C179" s="143">
        <v>5020</v>
      </c>
      <c r="D179" s="74"/>
      <c r="E179" s="74"/>
      <c r="F179" s="74">
        <f t="shared" si="8"/>
        <v>0</v>
      </c>
      <c r="G179" s="75"/>
      <c r="H179" s="75"/>
      <c r="I179" s="75"/>
      <c r="J179" s="75"/>
      <c r="K179" s="75"/>
      <c r="M179" s="192"/>
    </row>
    <row r="180" spans="1:19" s="24" customFormat="1" ht="22.5" customHeight="1" x14ac:dyDescent="0.25">
      <c r="A180" s="110" t="s">
        <v>67</v>
      </c>
      <c r="B180" s="106">
        <f t="shared" si="9"/>
        <v>147</v>
      </c>
      <c r="C180" s="143">
        <v>5030</v>
      </c>
      <c r="D180" s="74">
        <f>D181+D182+D183</f>
        <v>0</v>
      </c>
      <c r="E180" s="74">
        <f>E181+E182+E183</f>
        <v>0</v>
      </c>
      <c r="F180" s="74">
        <f t="shared" si="8"/>
        <v>0</v>
      </c>
      <c r="G180" s="75">
        <f>G181+G182+G183</f>
        <v>0</v>
      </c>
      <c r="H180" s="75">
        <f>H181+H182+H183</f>
        <v>0</v>
      </c>
      <c r="I180" s="75">
        <f>I181+I182+I183</f>
        <v>0</v>
      </c>
      <c r="J180" s="75">
        <f>J181+J182+J183</f>
        <v>0</v>
      </c>
      <c r="K180" s="75"/>
      <c r="M180" s="192"/>
    </row>
    <row r="181" spans="1:19" s="24" customFormat="1" ht="22.5" customHeight="1" x14ac:dyDescent="0.25">
      <c r="A181" s="110" t="s">
        <v>63</v>
      </c>
      <c r="B181" s="106">
        <f t="shared" si="9"/>
        <v>148</v>
      </c>
      <c r="C181" s="143" t="s">
        <v>169</v>
      </c>
      <c r="D181" s="74"/>
      <c r="E181" s="74"/>
      <c r="F181" s="74">
        <f t="shared" si="8"/>
        <v>0</v>
      </c>
      <c r="G181" s="75"/>
      <c r="H181" s="75"/>
      <c r="I181" s="75"/>
      <c r="J181" s="75"/>
      <c r="K181" s="75"/>
      <c r="M181" s="192"/>
    </row>
    <row r="182" spans="1:19" s="24" customFormat="1" ht="22.5" customHeight="1" x14ac:dyDescent="0.25">
      <c r="A182" s="110" t="s">
        <v>64</v>
      </c>
      <c r="B182" s="106">
        <f t="shared" si="9"/>
        <v>149</v>
      </c>
      <c r="C182" s="143" t="s">
        <v>170</v>
      </c>
      <c r="D182" s="74"/>
      <c r="E182" s="74"/>
      <c r="F182" s="74">
        <f t="shared" si="8"/>
        <v>0</v>
      </c>
      <c r="G182" s="75"/>
      <c r="H182" s="75"/>
      <c r="I182" s="75"/>
      <c r="J182" s="75"/>
      <c r="K182" s="75"/>
      <c r="M182" s="192"/>
    </row>
    <row r="183" spans="1:19" s="24" customFormat="1" ht="22.5" customHeight="1" x14ac:dyDescent="0.25">
      <c r="A183" s="110" t="s">
        <v>65</v>
      </c>
      <c r="B183" s="106">
        <f t="shared" si="9"/>
        <v>150</v>
      </c>
      <c r="C183" s="143" t="s">
        <v>171</v>
      </c>
      <c r="D183" s="74"/>
      <c r="E183" s="74"/>
      <c r="F183" s="74">
        <f t="shared" si="8"/>
        <v>0</v>
      </c>
      <c r="G183" s="75"/>
      <c r="H183" s="75"/>
      <c r="I183" s="75"/>
      <c r="J183" s="75"/>
      <c r="K183" s="75"/>
      <c r="M183" s="192"/>
    </row>
    <row r="184" spans="1:19" s="24" customFormat="1" ht="22.5" customHeight="1" thickBot="1" x14ac:dyDescent="0.3">
      <c r="A184" s="110" t="s">
        <v>172</v>
      </c>
      <c r="B184" s="144">
        <f t="shared" si="9"/>
        <v>151</v>
      </c>
      <c r="C184" s="143">
        <v>5040</v>
      </c>
      <c r="D184" s="74"/>
      <c r="E184" s="74"/>
      <c r="F184" s="82">
        <f t="shared" si="8"/>
        <v>0</v>
      </c>
      <c r="G184" s="75"/>
      <c r="H184" s="75"/>
      <c r="I184" s="75"/>
      <c r="J184" s="75"/>
      <c r="K184" s="75"/>
      <c r="M184" s="192"/>
    </row>
    <row r="185" spans="1:19" s="24" customFormat="1" ht="22.5" customHeight="1" thickBot="1" x14ac:dyDescent="0.3">
      <c r="A185" s="101" t="s">
        <v>124</v>
      </c>
      <c r="B185" s="102">
        <f t="shared" si="9"/>
        <v>152</v>
      </c>
      <c r="C185" s="99">
        <v>6000</v>
      </c>
      <c r="D185" s="96">
        <f>D186+D187+D188+D189</f>
        <v>19</v>
      </c>
      <c r="E185" s="96">
        <f>E186+E187+E188+E189</f>
        <v>19</v>
      </c>
      <c r="F185" s="78">
        <f>SUM(G185:J185)/4</f>
        <v>19</v>
      </c>
      <c r="G185" s="72">
        <f>G186+G187+G188+G189</f>
        <v>19</v>
      </c>
      <c r="H185" s="72">
        <f>H186+H187+H188+H189</f>
        <v>19</v>
      </c>
      <c r="I185" s="72">
        <f>I186+I187+I188+I189</f>
        <v>19</v>
      </c>
      <c r="J185" s="72">
        <f>J186+J187+J188+J189</f>
        <v>19</v>
      </c>
      <c r="K185" s="72"/>
      <c r="M185" s="192"/>
    </row>
    <row r="186" spans="1:19" s="24" customFormat="1" ht="22.5" customHeight="1" x14ac:dyDescent="0.25">
      <c r="A186" s="110" t="s">
        <v>68</v>
      </c>
      <c r="B186" s="104">
        <f t="shared" si="9"/>
        <v>153</v>
      </c>
      <c r="C186" s="143">
        <v>6010</v>
      </c>
      <c r="D186" s="150"/>
      <c r="E186" s="150"/>
      <c r="F186" s="150">
        <f t="shared" si="8"/>
        <v>0</v>
      </c>
      <c r="G186" s="151"/>
      <c r="H186" s="150"/>
      <c r="I186" s="150"/>
      <c r="J186" s="150"/>
      <c r="K186" s="75"/>
      <c r="M186" s="192"/>
    </row>
    <row r="187" spans="1:19" s="24" customFormat="1" ht="27.75" customHeight="1" x14ac:dyDescent="0.25">
      <c r="A187" s="110" t="s">
        <v>69</v>
      </c>
      <c r="B187" s="106">
        <f t="shared" si="9"/>
        <v>154</v>
      </c>
      <c r="C187" s="143">
        <v>6020</v>
      </c>
      <c r="D187" s="152"/>
      <c r="E187" s="152"/>
      <c r="F187" s="152">
        <f t="shared" si="8"/>
        <v>0</v>
      </c>
      <c r="G187" s="153"/>
      <c r="H187" s="152"/>
      <c r="I187" s="152"/>
      <c r="J187" s="152"/>
      <c r="K187" s="75"/>
      <c r="M187" s="192"/>
    </row>
    <row r="188" spans="1:19" s="24" customFormat="1" ht="33" customHeight="1" x14ac:dyDescent="0.25">
      <c r="A188" s="110" t="s">
        <v>125</v>
      </c>
      <c r="B188" s="106">
        <f t="shared" si="9"/>
        <v>155</v>
      </c>
      <c r="C188" s="143">
        <v>6030</v>
      </c>
      <c r="D188" s="152"/>
      <c r="E188" s="152"/>
      <c r="F188" s="152">
        <f t="shared" si="8"/>
        <v>0</v>
      </c>
      <c r="G188" s="153"/>
      <c r="H188" s="152"/>
      <c r="I188" s="152"/>
      <c r="J188" s="152"/>
      <c r="K188" s="75"/>
      <c r="M188" s="192"/>
    </row>
    <row r="189" spans="1:19" s="24" customFormat="1" ht="22.5" customHeight="1" thickBot="1" x14ac:dyDescent="0.3">
      <c r="A189" s="131" t="s">
        <v>70</v>
      </c>
      <c r="B189" s="144">
        <f t="shared" si="9"/>
        <v>156</v>
      </c>
      <c r="C189" s="145">
        <v>6040</v>
      </c>
      <c r="D189" s="154">
        <v>19</v>
      </c>
      <c r="E189" s="154">
        <v>19</v>
      </c>
      <c r="F189" s="189">
        <f>G189/100</f>
        <v>0.19</v>
      </c>
      <c r="G189" s="147">
        <v>19</v>
      </c>
      <c r="H189" s="147">
        <v>19</v>
      </c>
      <c r="I189" s="147">
        <v>19</v>
      </c>
      <c r="J189" s="147">
        <v>19</v>
      </c>
      <c r="K189" s="147"/>
      <c r="M189" s="192"/>
      <c r="N189" s="28"/>
      <c r="O189" s="28"/>
      <c r="P189" s="28"/>
      <c r="Q189" s="28"/>
      <c r="R189" s="28"/>
      <c r="S189" s="28"/>
    </row>
    <row r="190" spans="1:19" s="24" customFormat="1" ht="22.5" customHeight="1" thickBot="1" x14ac:dyDescent="0.3">
      <c r="A190" s="101" t="s">
        <v>126</v>
      </c>
      <c r="B190" s="102">
        <f t="shared" si="9"/>
        <v>157</v>
      </c>
      <c r="C190" s="99">
        <v>7000</v>
      </c>
      <c r="D190" s="96">
        <f>D193+D194+D195</f>
        <v>69688.5</v>
      </c>
      <c r="E190" s="96">
        <f>E193+E194+E195</f>
        <v>0</v>
      </c>
      <c r="F190" s="122">
        <f t="shared" si="8"/>
        <v>0</v>
      </c>
      <c r="G190" s="72">
        <f>G193+G194+G195</f>
        <v>0</v>
      </c>
      <c r="H190" s="72">
        <f>H193+H194+H195</f>
        <v>0</v>
      </c>
      <c r="I190" s="72">
        <f>I193+I194+I195</f>
        <v>0</v>
      </c>
      <c r="J190" s="72">
        <f>J193+J194+J195</f>
        <v>0</v>
      </c>
      <c r="K190" s="72"/>
      <c r="M190" s="192"/>
      <c r="N190" s="28"/>
      <c r="O190" s="28"/>
      <c r="P190" s="28"/>
      <c r="Q190" s="28"/>
      <c r="R190" s="28"/>
      <c r="S190" s="28"/>
    </row>
    <row r="191" spans="1:19" s="28" customFormat="1" ht="22.5" customHeight="1" x14ac:dyDescent="0.25">
      <c r="A191" s="103" t="s">
        <v>71</v>
      </c>
      <c r="B191" s="104">
        <f t="shared" si="9"/>
        <v>158</v>
      </c>
      <c r="C191" s="105">
        <v>7010</v>
      </c>
      <c r="D191" s="88">
        <v>63877.5</v>
      </c>
      <c r="E191" s="88"/>
      <c r="F191" s="190">
        <f t="shared" si="8"/>
        <v>0</v>
      </c>
      <c r="G191" s="73"/>
      <c r="H191" s="73"/>
      <c r="I191" s="73"/>
      <c r="J191" s="73"/>
      <c r="K191" s="73"/>
      <c r="M191" s="192"/>
    </row>
    <row r="192" spans="1:19" s="28" customFormat="1" ht="22.5" customHeight="1" x14ac:dyDescent="0.25">
      <c r="A192" s="110" t="s">
        <v>72</v>
      </c>
      <c r="B192" s="106">
        <f t="shared" si="9"/>
        <v>159</v>
      </c>
      <c r="C192" s="143">
        <v>7020</v>
      </c>
      <c r="D192" s="88">
        <v>5147.7</v>
      </c>
      <c r="E192" s="88"/>
      <c r="F192" s="75">
        <f t="shared" si="8"/>
        <v>0</v>
      </c>
      <c r="G192" s="75"/>
      <c r="H192" s="75"/>
      <c r="I192" s="75"/>
      <c r="J192" s="75"/>
      <c r="K192" s="75"/>
      <c r="M192" s="192"/>
    </row>
    <row r="193" spans="1:19" s="28" customFormat="1" ht="22.5" customHeight="1" x14ac:dyDescent="0.25">
      <c r="A193" s="110" t="s">
        <v>73</v>
      </c>
      <c r="B193" s="106">
        <f t="shared" si="9"/>
        <v>160</v>
      </c>
      <c r="C193" s="143">
        <v>7030</v>
      </c>
      <c r="D193" s="74">
        <f>D192+D191</f>
        <v>69025.2</v>
      </c>
      <c r="E193" s="74">
        <f>E192+E191</f>
        <v>0</v>
      </c>
      <c r="F193" s="75">
        <f t="shared" ref="F193:F228" si="10">SUM(G193:J193)</f>
        <v>0</v>
      </c>
      <c r="G193" s="75">
        <f>G192+G191</f>
        <v>0</v>
      </c>
      <c r="H193" s="74">
        <f>H192+H191</f>
        <v>0</v>
      </c>
      <c r="I193" s="74">
        <f>I192+I191</f>
        <v>0</v>
      </c>
      <c r="J193" s="74">
        <f>J192+J191</f>
        <v>0</v>
      </c>
      <c r="K193" s="75"/>
      <c r="M193" s="192"/>
    </row>
    <row r="194" spans="1:19" s="28" customFormat="1" ht="22.5" customHeight="1" x14ac:dyDescent="0.25">
      <c r="A194" s="110" t="s">
        <v>74</v>
      </c>
      <c r="B194" s="106">
        <f t="shared" si="9"/>
        <v>161</v>
      </c>
      <c r="C194" s="143">
        <v>7040</v>
      </c>
      <c r="D194" s="74">
        <v>101.7</v>
      </c>
      <c r="E194" s="74"/>
      <c r="F194" s="75">
        <f t="shared" si="10"/>
        <v>0</v>
      </c>
      <c r="G194" s="75"/>
      <c r="H194" s="75"/>
      <c r="I194" s="75"/>
      <c r="J194" s="75"/>
      <c r="K194" s="75"/>
      <c r="M194" s="192"/>
    </row>
    <row r="195" spans="1:19" s="28" customFormat="1" ht="22.5" customHeight="1" thickBot="1" x14ac:dyDescent="0.3">
      <c r="A195" s="131" t="s">
        <v>75</v>
      </c>
      <c r="B195" s="144">
        <f t="shared" si="9"/>
        <v>162</v>
      </c>
      <c r="C195" s="145">
        <v>7050</v>
      </c>
      <c r="D195" s="82">
        <v>561.6</v>
      </c>
      <c r="E195" s="82"/>
      <c r="F195" s="147">
        <f t="shared" si="10"/>
        <v>0</v>
      </c>
      <c r="G195" s="147"/>
      <c r="H195" s="147"/>
      <c r="I195" s="147"/>
      <c r="J195" s="147"/>
      <c r="K195" s="147"/>
      <c r="M195" s="192"/>
    </row>
    <row r="196" spans="1:19" s="28" customFormat="1" ht="22.5" customHeight="1" thickBot="1" x14ac:dyDescent="0.3">
      <c r="A196" s="101" t="s">
        <v>127</v>
      </c>
      <c r="B196" s="102">
        <f t="shared" si="9"/>
        <v>163</v>
      </c>
      <c r="C196" s="99">
        <v>8000</v>
      </c>
      <c r="D196" s="155"/>
      <c r="E196" s="155"/>
      <c r="F196" s="155">
        <f t="shared" si="10"/>
        <v>0</v>
      </c>
      <c r="G196" s="155"/>
      <c r="H196" s="155"/>
      <c r="I196" s="155"/>
      <c r="J196" s="155"/>
      <c r="K196" s="72"/>
      <c r="M196" s="192"/>
    </row>
    <row r="197" spans="1:19" s="28" customFormat="1" ht="25.5" customHeight="1" x14ac:dyDescent="0.25">
      <c r="A197" s="103" t="s">
        <v>202</v>
      </c>
      <c r="B197" s="104">
        <f t="shared" si="9"/>
        <v>164</v>
      </c>
      <c r="C197" s="105">
        <v>8010</v>
      </c>
      <c r="D197" s="156">
        <f t="shared" ref="D197:J197" si="11">SUM(D198:D204)</f>
        <v>290</v>
      </c>
      <c r="E197" s="156">
        <f t="shared" si="11"/>
        <v>289</v>
      </c>
      <c r="F197" s="156">
        <f t="shared" si="11"/>
        <v>266</v>
      </c>
      <c r="G197" s="157">
        <f t="shared" si="11"/>
        <v>266</v>
      </c>
      <c r="H197" s="157">
        <f t="shared" si="11"/>
        <v>266</v>
      </c>
      <c r="I197" s="157">
        <f t="shared" si="11"/>
        <v>266</v>
      </c>
      <c r="J197" s="157">
        <f t="shared" si="11"/>
        <v>266</v>
      </c>
      <c r="K197" s="73"/>
      <c r="M197" s="192"/>
    </row>
    <row r="198" spans="1:19" s="28" customFormat="1" ht="22.5" customHeight="1" x14ac:dyDescent="0.25">
      <c r="A198" s="110" t="s">
        <v>76</v>
      </c>
      <c r="B198" s="106">
        <f t="shared" ref="B198:B228" si="12">B197+1</f>
        <v>165</v>
      </c>
      <c r="C198" s="143" t="s">
        <v>173</v>
      </c>
      <c r="D198" s="158">
        <v>1</v>
      </c>
      <c r="E198" s="158">
        <v>1</v>
      </c>
      <c r="F198" s="158">
        <f>J198</f>
        <v>1</v>
      </c>
      <c r="G198" s="158">
        <v>1</v>
      </c>
      <c r="H198" s="158">
        <v>1</v>
      </c>
      <c r="I198" s="158">
        <v>1</v>
      </c>
      <c r="J198" s="158">
        <v>1</v>
      </c>
      <c r="K198" s="75"/>
      <c r="M198" s="192"/>
      <c r="N198" s="24"/>
      <c r="O198" s="24"/>
      <c r="P198" s="24"/>
      <c r="Q198" s="24"/>
      <c r="R198" s="24"/>
      <c r="S198" s="24"/>
    </row>
    <row r="199" spans="1:19" s="28" customFormat="1" ht="22.5" customHeight="1" x14ac:dyDescent="0.25">
      <c r="A199" s="110" t="s">
        <v>109</v>
      </c>
      <c r="B199" s="106">
        <f t="shared" si="12"/>
        <v>166</v>
      </c>
      <c r="C199" s="143" t="s">
        <v>174</v>
      </c>
      <c r="D199" s="158">
        <v>2</v>
      </c>
      <c r="E199" s="158">
        <v>2</v>
      </c>
      <c r="F199" s="158">
        <f t="shared" ref="F199:F204" si="13">J199</f>
        <v>2</v>
      </c>
      <c r="G199" s="158">
        <v>2</v>
      </c>
      <c r="H199" s="158">
        <v>2</v>
      </c>
      <c r="I199" s="158">
        <v>2</v>
      </c>
      <c r="J199" s="158">
        <v>2</v>
      </c>
      <c r="K199" s="75"/>
      <c r="M199" s="192"/>
      <c r="N199" s="24"/>
      <c r="O199" s="24"/>
      <c r="P199" s="24"/>
      <c r="Q199" s="24"/>
      <c r="R199" s="24"/>
      <c r="S199" s="24"/>
    </row>
    <row r="200" spans="1:19" s="24" customFormat="1" ht="22.5" customHeight="1" x14ac:dyDescent="0.25">
      <c r="A200" s="110" t="s">
        <v>77</v>
      </c>
      <c r="B200" s="106">
        <f t="shared" si="12"/>
        <v>167</v>
      </c>
      <c r="C200" s="143" t="s">
        <v>175</v>
      </c>
      <c r="D200" s="158">
        <v>72</v>
      </c>
      <c r="E200" s="158">
        <v>73</v>
      </c>
      <c r="F200" s="158">
        <f t="shared" si="13"/>
        <v>60</v>
      </c>
      <c r="G200" s="158">
        <v>60</v>
      </c>
      <c r="H200" s="158">
        <v>60</v>
      </c>
      <c r="I200" s="158">
        <v>60</v>
      </c>
      <c r="J200" s="158">
        <v>60</v>
      </c>
      <c r="K200" s="75"/>
      <c r="M200" s="192"/>
      <c r="N200" s="28"/>
      <c r="O200" s="28"/>
      <c r="P200" s="28"/>
      <c r="Q200" s="28"/>
      <c r="R200" s="28"/>
      <c r="S200" s="28"/>
    </row>
    <row r="201" spans="1:19" s="24" customFormat="1" ht="22.5" customHeight="1" x14ac:dyDescent="0.25">
      <c r="A201" s="110" t="s">
        <v>78</v>
      </c>
      <c r="B201" s="106">
        <f t="shared" si="12"/>
        <v>168</v>
      </c>
      <c r="C201" s="143" t="s">
        <v>176</v>
      </c>
      <c r="D201" s="158">
        <v>20</v>
      </c>
      <c r="E201" s="158">
        <v>19</v>
      </c>
      <c r="F201" s="158">
        <f t="shared" si="13"/>
        <v>18</v>
      </c>
      <c r="G201" s="158">
        <v>18</v>
      </c>
      <c r="H201" s="158">
        <v>18</v>
      </c>
      <c r="I201" s="158">
        <v>18</v>
      </c>
      <c r="J201" s="158">
        <v>18</v>
      </c>
      <c r="K201" s="75"/>
      <c r="M201" s="192"/>
      <c r="N201" s="28"/>
      <c r="O201" s="28"/>
      <c r="P201" s="28"/>
      <c r="Q201" s="28"/>
      <c r="R201" s="28"/>
      <c r="S201" s="28"/>
    </row>
    <row r="202" spans="1:19" s="28" customFormat="1" ht="22.5" customHeight="1" x14ac:dyDescent="0.25">
      <c r="A202" s="110" t="s">
        <v>79</v>
      </c>
      <c r="B202" s="106">
        <f t="shared" si="12"/>
        <v>169</v>
      </c>
      <c r="C202" s="143" t="s">
        <v>177</v>
      </c>
      <c r="D202" s="158">
        <v>104</v>
      </c>
      <c r="E202" s="158">
        <v>103</v>
      </c>
      <c r="F202" s="158">
        <f t="shared" si="13"/>
        <v>104</v>
      </c>
      <c r="G202" s="158">
        <v>104</v>
      </c>
      <c r="H202" s="158">
        <v>104</v>
      </c>
      <c r="I202" s="158">
        <v>104</v>
      </c>
      <c r="J202" s="158">
        <v>104</v>
      </c>
      <c r="K202" s="75"/>
      <c r="M202" s="192"/>
    </row>
    <row r="203" spans="1:19" s="28" customFormat="1" ht="22.5" customHeight="1" x14ac:dyDescent="0.25">
      <c r="A203" s="110" t="s">
        <v>80</v>
      </c>
      <c r="B203" s="106">
        <f t="shared" si="12"/>
        <v>170</v>
      </c>
      <c r="C203" s="145" t="s">
        <v>178</v>
      </c>
      <c r="D203" s="158">
        <v>54</v>
      </c>
      <c r="E203" s="158">
        <v>55</v>
      </c>
      <c r="F203" s="158">
        <f t="shared" si="13"/>
        <v>47</v>
      </c>
      <c r="G203" s="158">
        <v>47</v>
      </c>
      <c r="H203" s="158">
        <v>47</v>
      </c>
      <c r="I203" s="158">
        <v>47</v>
      </c>
      <c r="J203" s="158">
        <v>47</v>
      </c>
      <c r="K203" s="75"/>
      <c r="M203" s="192"/>
    </row>
    <row r="204" spans="1:19" s="28" customFormat="1" ht="22.5" customHeight="1" thickBot="1" x14ac:dyDescent="0.3">
      <c r="A204" s="131" t="s">
        <v>81</v>
      </c>
      <c r="B204" s="117">
        <f t="shared" si="12"/>
        <v>171</v>
      </c>
      <c r="C204" s="145" t="s">
        <v>179</v>
      </c>
      <c r="D204" s="158">
        <v>37</v>
      </c>
      <c r="E204" s="158">
        <v>36</v>
      </c>
      <c r="F204" s="158">
        <f t="shared" si="13"/>
        <v>34</v>
      </c>
      <c r="G204" s="159">
        <v>34</v>
      </c>
      <c r="H204" s="159">
        <v>34</v>
      </c>
      <c r="I204" s="159">
        <v>34</v>
      </c>
      <c r="J204" s="159">
        <v>34</v>
      </c>
      <c r="K204" s="147"/>
      <c r="M204" s="192"/>
    </row>
    <row r="205" spans="1:19" s="28" customFormat="1" ht="29.25" customHeight="1" thickBot="1" x14ac:dyDescent="0.3">
      <c r="A205" s="119" t="s">
        <v>82</v>
      </c>
      <c r="B205" s="102">
        <f t="shared" si="12"/>
        <v>172</v>
      </c>
      <c r="C205" s="120">
        <v>8020</v>
      </c>
      <c r="D205" s="160">
        <f>SUM(D206:D212)</f>
        <v>37517.999999999993</v>
      </c>
      <c r="E205" s="160">
        <f>SUM(E206:E212)</f>
        <v>42848</v>
      </c>
      <c r="F205" s="160">
        <f t="shared" si="10"/>
        <v>40888.400000000001</v>
      </c>
      <c r="G205" s="161">
        <f>SUM(G206:G212)</f>
        <v>10100.9</v>
      </c>
      <c r="H205" s="160">
        <f>SUM(H206:H212)</f>
        <v>10262.5</v>
      </c>
      <c r="I205" s="160">
        <f>SUM(I206:I212)</f>
        <v>10262.5</v>
      </c>
      <c r="J205" s="160">
        <f>SUM(J206:J212)</f>
        <v>10262.5</v>
      </c>
      <c r="K205" s="122"/>
      <c r="M205" s="192"/>
    </row>
    <row r="206" spans="1:19" s="28" customFormat="1" ht="22.5" customHeight="1" x14ac:dyDescent="0.25">
      <c r="A206" s="103" t="s">
        <v>76</v>
      </c>
      <c r="B206" s="133">
        <f t="shared" si="12"/>
        <v>173</v>
      </c>
      <c r="C206" s="105" t="s">
        <v>180</v>
      </c>
      <c r="D206" s="162">
        <v>353.2</v>
      </c>
      <c r="E206" s="162">
        <v>331.6</v>
      </c>
      <c r="F206" s="162">
        <f t="shared" si="10"/>
        <v>316.8</v>
      </c>
      <c r="G206" s="163">
        <v>79.2</v>
      </c>
      <c r="H206" s="163">
        <v>79.2</v>
      </c>
      <c r="I206" s="163">
        <v>79.2</v>
      </c>
      <c r="J206" s="163">
        <v>79.2</v>
      </c>
      <c r="K206" s="73"/>
      <c r="M206" s="192"/>
    </row>
    <row r="207" spans="1:19" s="28" customFormat="1" ht="22.5" customHeight="1" x14ac:dyDescent="0.25">
      <c r="A207" s="103" t="s">
        <v>110</v>
      </c>
      <c r="B207" s="106">
        <f t="shared" si="12"/>
        <v>174</v>
      </c>
      <c r="C207" s="143" t="s">
        <v>181</v>
      </c>
      <c r="D207" s="80">
        <v>478.2</v>
      </c>
      <c r="E207" s="80">
        <v>540</v>
      </c>
      <c r="F207" s="80">
        <f t="shared" si="10"/>
        <v>480</v>
      </c>
      <c r="G207" s="80">
        <v>120</v>
      </c>
      <c r="H207" s="80">
        <v>120</v>
      </c>
      <c r="I207" s="80">
        <v>120</v>
      </c>
      <c r="J207" s="80">
        <v>120</v>
      </c>
      <c r="K207" s="73"/>
      <c r="M207" s="192"/>
      <c r="N207" s="24"/>
      <c r="O207" s="24"/>
      <c r="P207" s="24"/>
      <c r="Q207" s="24"/>
      <c r="R207" s="24"/>
      <c r="S207" s="24"/>
    </row>
    <row r="208" spans="1:19" s="28" customFormat="1" ht="22.5" customHeight="1" x14ac:dyDescent="0.25">
      <c r="A208" s="110" t="s">
        <v>77</v>
      </c>
      <c r="B208" s="106">
        <f t="shared" si="12"/>
        <v>175</v>
      </c>
      <c r="C208" s="143" t="s">
        <v>182</v>
      </c>
      <c r="D208" s="80">
        <v>11873</v>
      </c>
      <c r="E208" s="80">
        <v>14330</v>
      </c>
      <c r="F208" s="80">
        <f t="shared" si="10"/>
        <v>12480</v>
      </c>
      <c r="G208" s="80">
        <v>3120</v>
      </c>
      <c r="H208" s="80">
        <v>3120</v>
      </c>
      <c r="I208" s="80">
        <v>3120</v>
      </c>
      <c r="J208" s="80">
        <v>3120</v>
      </c>
      <c r="K208" s="75"/>
      <c r="M208" s="192"/>
    </row>
    <row r="209" spans="1:19" s="24" customFormat="1" ht="22.5" customHeight="1" x14ac:dyDescent="0.25">
      <c r="A209" s="110" t="s">
        <v>78</v>
      </c>
      <c r="B209" s="106">
        <f t="shared" si="12"/>
        <v>176</v>
      </c>
      <c r="C209" s="143" t="s">
        <v>183</v>
      </c>
      <c r="D209" s="80">
        <v>2888.2</v>
      </c>
      <c r="E209" s="80">
        <v>3170.4</v>
      </c>
      <c r="F209" s="80">
        <f t="shared" si="10"/>
        <v>3004</v>
      </c>
      <c r="G209" s="80">
        <v>751</v>
      </c>
      <c r="H209" s="80">
        <v>751</v>
      </c>
      <c r="I209" s="80">
        <v>751</v>
      </c>
      <c r="J209" s="80">
        <v>751</v>
      </c>
      <c r="K209" s="75"/>
      <c r="M209" s="192"/>
      <c r="N209" s="28"/>
      <c r="O209" s="28"/>
      <c r="P209" s="28"/>
      <c r="Q209" s="28"/>
      <c r="R209" s="28"/>
      <c r="S209" s="28"/>
    </row>
    <row r="210" spans="1:19" s="28" customFormat="1" ht="22.5" customHeight="1" x14ac:dyDescent="0.25">
      <c r="A210" s="110" t="s">
        <v>79</v>
      </c>
      <c r="B210" s="106">
        <f t="shared" si="12"/>
        <v>177</v>
      </c>
      <c r="C210" s="143" t="s">
        <v>184</v>
      </c>
      <c r="D210" s="80">
        <v>14682.8</v>
      </c>
      <c r="E210" s="80">
        <v>16645.599999999999</v>
      </c>
      <c r="F210" s="80">
        <f t="shared" si="10"/>
        <v>16686</v>
      </c>
      <c r="G210" s="80">
        <v>4171.5</v>
      </c>
      <c r="H210" s="80">
        <v>4171.5</v>
      </c>
      <c r="I210" s="80">
        <v>4171.5</v>
      </c>
      <c r="J210" s="80">
        <v>4171.5</v>
      </c>
      <c r="K210" s="75"/>
      <c r="M210" s="192"/>
    </row>
    <row r="211" spans="1:19" s="28" customFormat="1" ht="22.5" customHeight="1" x14ac:dyDescent="0.25">
      <c r="A211" s="110" t="s">
        <v>80</v>
      </c>
      <c r="B211" s="106">
        <f t="shared" si="12"/>
        <v>178</v>
      </c>
      <c r="C211" s="145" t="s">
        <v>185</v>
      </c>
      <c r="D211" s="80">
        <v>4608</v>
      </c>
      <c r="E211" s="80">
        <v>4715.6000000000004</v>
      </c>
      <c r="F211" s="80">
        <f t="shared" si="10"/>
        <v>4632</v>
      </c>
      <c r="G211" s="80">
        <v>1078.8</v>
      </c>
      <c r="H211" s="80">
        <v>1184.4000000000001</v>
      </c>
      <c r="I211" s="80">
        <v>1184.4000000000001</v>
      </c>
      <c r="J211" s="80">
        <v>1184.4000000000001</v>
      </c>
      <c r="K211" s="75"/>
      <c r="M211" s="192"/>
    </row>
    <row r="212" spans="1:19" s="28" customFormat="1" ht="22.5" customHeight="1" thickBot="1" x14ac:dyDescent="0.3">
      <c r="A212" s="131" t="s">
        <v>81</v>
      </c>
      <c r="B212" s="117">
        <f t="shared" si="12"/>
        <v>179</v>
      </c>
      <c r="C212" s="145" t="s">
        <v>186</v>
      </c>
      <c r="D212" s="164">
        <v>2634.6</v>
      </c>
      <c r="E212" s="164">
        <v>3114.8</v>
      </c>
      <c r="F212" s="164">
        <f t="shared" si="10"/>
        <v>3289.6</v>
      </c>
      <c r="G212" s="165">
        <v>780.4</v>
      </c>
      <c r="H212" s="165">
        <v>836.4</v>
      </c>
      <c r="I212" s="165">
        <v>836.4</v>
      </c>
      <c r="J212" s="165">
        <v>836.4</v>
      </c>
      <c r="K212" s="147"/>
      <c r="M212" s="192"/>
    </row>
    <row r="213" spans="1:19" s="28" customFormat="1" ht="39.75" customHeight="1" thickBot="1" x14ac:dyDescent="0.3">
      <c r="A213" s="119" t="s">
        <v>275</v>
      </c>
      <c r="B213" s="102">
        <f t="shared" si="12"/>
        <v>180</v>
      </c>
      <c r="C213" s="120">
        <v>8030</v>
      </c>
      <c r="D213" s="160">
        <f>D205/D197/12</f>
        <v>10.781034482758619</v>
      </c>
      <c r="E213" s="160">
        <f>E205/E197/12</f>
        <v>12.35524798154556</v>
      </c>
      <c r="F213" s="160">
        <f>F205/F197/12</f>
        <v>12.809649122807018</v>
      </c>
      <c r="G213" s="160">
        <f>G205/G197/3</f>
        <v>12.657769423558896</v>
      </c>
      <c r="H213" s="160">
        <f>H205/H197/3</f>
        <v>12.860275689223059</v>
      </c>
      <c r="I213" s="160">
        <f>I205/I197/3</f>
        <v>12.860275689223059</v>
      </c>
      <c r="J213" s="160">
        <f>J205/J197/3</f>
        <v>12.860275689223059</v>
      </c>
      <c r="K213" s="122"/>
      <c r="M213" s="192"/>
    </row>
    <row r="214" spans="1:19" s="28" customFormat="1" ht="22.5" customHeight="1" x14ac:dyDescent="0.25">
      <c r="A214" s="103" t="s">
        <v>76</v>
      </c>
      <c r="B214" s="133">
        <f t="shared" si="12"/>
        <v>181</v>
      </c>
      <c r="C214" s="105" t="s">
        <v>187</v>
      </c>
      <c r="D214" s="162">
        <f>ROUND(D206/D198/12,1)</f>
        <v>29.4</v>
      </c>
      <c r="E214" s="162">
        <f>ROUND(E206/E198/12,1)</f>
        <v>27.6</v>
      </c>
      <c r="F214" s="162">
        <f>SUM(G214:J214)/4</f>
        <v>26.4</v>
      </c>
      <c r="G214" s="166">
        <f t="shared" ref="G214:J220" si="14">ROUND(G206/G198/3,1)</f>
        <v>26.4</v>
      </c>
      <c r="H214" s="163">
        <f t="shared" si="14"/>
        <v>26.4</v>
      </c>
      <c r="I214" s="163">
        <f t="shared" si="14"/>
        <v>26.4</v>
      </c>
      <c r="J214" s="163">
        <f t="shared" si="14"/>
        <v>26.4</v>
      </c>
      <c r="K214" s="167"/>
      <c r="M214" s="192"/>
    </row>
    <row r="215" spans="1:19" s="28" customFormat="1" ht="22.5" customHeight="1" x14ac:dyDescent="0.25">
      <c r="A215" s="103" t="s">
        <v>110</v>
      </c>
      <c r="B215" s="106">
        <f t="shared" si="12"/>
        <v>182</v>
      </c>
      <c r="C215" s="143" t="s">
        <v>188</v>
      </c>
      <c r="D215" s="80">
        <f t="shared" ref="D215:E220" si="15">ROUND(D207/D199/12,1)</f>
        <v>19.899999999999999</v>
      </c>
      <c r="E215" s="80">
        <f t="shared" si="15"/>
        <v>22.5</v>
      </c>
      <c r="F215" s="162">
        <f t="shared" ref="F215:F220" si="16">SUM(G215:J215)/4</f>
        <v>20</v>
      </c>
      <c r="G215" s="168">
        <f t="shared" si="14"/>
        <v>20</v>
      </c>
      <c r="H215" s="162">
        <f t="shared" si="14"/>
        <v>20</v>
      </c>
      <c r="I215" s="162">
        <f t="shared" si="14"/>
        <v>20</v>
      </c>
      <c r="J215" s="162">
        <f t="shared" si="14"/>
        <v>20</v>
      </c>
      <c r="K215" s="153"/>
      <c r="M215" s="192"/>
      <c r="N215" s="24"/>
      <c r="O215" s="24"/>
      <c r="P215" s="24"/>
      <c r="Q215" s="24"/>
      <c r="R215" s="24"/>
      <c r="S215" s="24"/>
    </row>
    <row r="216" spans="1:19" s="28" customFormat="1" ht="22.5" customHeight="1" x14ac:dyDescent="0.25">
      <c r="A216" s="110" t="s">
        <v>77</v>
      </c>
      <c r="B216" s="106">
        <f t="shared" si="12"/>
        <v>183</v>
      </c>
      <c r="C216" s="143" t="s">
        <v>189</v>
      </c>
      <c r="D216" s="80">
        <f t="shared" si="15"/>
        <v>13.7</v>
      </c>
      <c r="E216" s="80">
        <f t="shared" si="15"/>
        <v>16.399999999999999</v>
      </c>
      <c r="F216" s="162">
        <f t="shared" si="16"/>
        <v>17.3</v>
      </c>
      <c r="G216" s="168">
        <f t="shared" si="14"/>
        <v>17.3</v>
      </c>
      <c r="H216" s="162">
        <f t="shared" si="14"/>
        <v>17.3</v>
      </c>
      <c r="I216" s="162">
        <f t="shared" si="14"/>
        <v>17.3</v>
      </c>
      <c r="J216" s="162">
        <f t="shared" si="14"/>
        <v>17.3</v>
      </c>
      <c r="K216" s="153"/>
      <c r="M216" s="192"/>
    </row>
    <row r="217" spans="1:19" s="24" customFormat="1" ht="22.5" customHeight="1" x14ac:dyDescent="0.25">
      <c r="A217" s="110" t="s">
        <v>78</v>
      </c>
      <c r="B217" s="106">
        <f t="shared" si="12"/>
        <v>184</v>
      </c>
      <c r="C217" s="143" t="s">
        <v>190</v>
      </c>
      <c r="D217" s="80">
        <f t="shared" si="15"/>
        <v>12</v>
      </c>
      <c r="E217" s="80">
        <f t="shared" si="15"/>
        <v>13.9</v>
      </c>
      <c r="F217" s="162">
        <f t="shared" si="16"/>
        <v>13.9</v>
      </c>
      <c r="G217" s="168">
        <f t="shared" si="14"/>
        <v>13.9</v>
      </c>
      <c r="H217" s="162">
        <f t="shared" si="14"/>
        <v>13.9</v>
      </c>
      <c r="I217" s="162">
        <f t="shared" si="14"/>
        <v>13.9</v>
      </c>
      <c r="J217" s="162">
        <f t="shared" si="14"/>
        <v>13.9</v>
      </c>
      <c r="K217" s="153"/>
      <c r="M217" s="192"/>
      <c r="N217" s="28"/>
      <c r="O217" s="28"/>
      <c r="P217" s="28"/>
      <c r="Q217" s="28"/>
      <c r="R217" s="28"/>
      <c r="S217" s="28"/>
    </row>
    <row r="218" spans="1:19" s="28" customFormat="1" ht="22.5" customHeight="1" x14ac:dyDescent="0.25">
      <c r="A218" s="110" t="s">
        <v>79</v>
      </c>
      <c r="B218" s="106">
        <f t="shared" si="12"/>
        <v>185</v>
      </c>
      <c r="C218" s="143" t="s">
        <v>191</v>
      </c>
      <c r="D218" s="80">
        <f t="shared" si="15"/>
        <v>11.8</v>
      </c>
      <c r="E218" s="80">
        <f t="shared" si="15"/>
        <v>13.5</v>
      </c>
      <c r="F218" s="162">
        <f t="shared" si="16"/>
        <v>13.4</v>
      </c>
      <c r="G218" s="168">
        <f t="shared" si="14"/>
        <v>13.4</v>
      </c>
      <c r="H218" s="162">
        <f t="shared" si="14"/>
        <v>13.4</v>
      </c>
      <c r="I218" s="162">
        <f t="shared" si="14"/>
        <v>13.4</v>
      </c>
      <c r="J218" s="162">
        <f t="shared" si="14"/>
        <v>13.4</v>
      </c>
      <c r="K218" s="153"/>
      <c r="M218" s="192"/>
    </row>
    <row r="219" spans="1:19" s="28" customFormat="1" ht="22.5" customHeight="1" x14ac:dyDescent="0.25">
      <c r="A219" s="110" t="s">
        <v>80</v>
      </c>
      <c r="B219" s="106">
        <f t="shared" si="12"/>
        <v>186</v>
      </c>
      <c r="C219" s="145" t="s">
        <v>192</v>
      </c>
      <c r="D219" s="80">
        <f t="shared" si="15"/>
        <v>7.1</v>
      </c>
      <c r="E219" s="80">
        <f t="shared" si="15"/>
        <v>7.1</v>
      </c>
      <c r="F219" s="162">
        <f t="shared" si="16"/>
        <v>8.2249999999999996</v>
      </c>
      <c r="G219" s="168">
        <f t="shared" si="14"/>
        <v>7.7</v>
      </c>
      <c r="H219" s="162">
        <f t="shared" si="14"/>
        <v>8.4</v>
      </c>
      <c r="I219" s="162">
        <f>ROUND(I211/I203/3,1)</f>
        <v>8.4</v>
      </c>
      <c r="J219" s="162">
        <f t="shared" si="14"/>
        <v>8.4</v>
      </c>
      <c r="K219" s="153"/>
      <c r="M219" s="192"/>
    </row>
    <row r="220" spans="1:19" s="28" customFormat="1" ht="22.5" customHeight="1" thickBot="1" x14ac:dyDescent="0.3">
      <c r="A220" s="131" t="s">
        <v>81</v>
      </c>
      <c r="B220" s="144">
        <f t="shared" si="12"/>
        <v>187</v>
      </c>
      <c r="C220" s="145" t="s">
        <v>193</v>
      </c>
      <c r="D220" s="164">
        <f t="shared" si="15"/>
        <v>5.9</v>
      </c>
      <c r="E220" s="164">
        <f>E212/E204/12</f>
        <v>7.2101851851851855</v>
      </c>
      <c r="F220" s="169">
        <f t="shared" si="16"/>
        <v>8.0749999999999993</v>
      </c>
      <c r="G220" s="170">
        <f t="shared" si="14"/>
        <v>7.7</v>
      </c>
      <c r="H220" s="169">
        <f t="shared" si="14"/>
        <v>8.1999999999999993</v>
      </c>
      <c r="I220" s="169">
        <f>ROUND(I212/I204/3,1)</f>
        <v>8.1999999999999993</v>
      </c>
      <c r="J220" s="169">
        <f t="shared" si="14"/>
        <v>8.1999999999999993</v>
      </c>
      <c r="K220" s="171"/>
      <c r="M220" s="192"/>
    </row>
    <row r="221" spans="1:19" s="28" customFormat="1" ht="21" thickBot="1" x14ac:dyDescent="0.3">
      <c r="A221" s="119" t="s">
        <v>83</v>
      </c>
      <c r="B221" s="102">
        <f t="shared" si="12"/>
        <v>188</v>
      </c>
      <c r="C221" s="172">
        <v>8040</v>
      </c>
      <c r="D221" s="160">
        <f>SUM(D222:D228)</f>
        <v>438.8</v>
      </c>
      <c r="E221" s="160">
        <f>SUM(E222:E228)</f>
        <v>0</v>
      </c>
      <c r="F221" s="160">
        <f t="shared" si="10"/>
        <v>0</v>
      </c>
      <c r="G221" s="160">
        <f>SUM(G222:G228)</f>
        <v>0</v>
      </c>
      <c r="H221" s="160">
        <f>SUM(H222:H228)</f>
        <v>0</v>
      </c>
      <c r="I221" s="160">
        <f>SUM(I222:I228)</f>
        <v>0</v>
      </c>
      <c r="J221" s="160">
        <f>SUM(J222:J228)</f>
        <v>0</v>
      </c>
      <c r="K221" s="155"/>
      <c r="M221" s="192"/>
    </row>
    <row r="222" spans="1:19" s="28" customFormat="1" ht="20.25" x14ac:dyDescent="0.25">
      <c r="A222" s="103" t="s">
        <v>76</v>
      </c>
      <c r="B222" s="104">
        <f t="shared" si="12"/>
        <v>189</v>
      </c>
      <c r="C222" s="105" t="s">
        <v>194</v>
      </c>
      <c r="D222" s="162">
        <v>4.5</v>
      </c>
      <c r="E222" s="162">
        <v>0</v>
      </c>
      <c r="F222" s="162">
        <f t="shared" si="10"/>
        <v>0</v>
      </c>
      <c r="G222" s="168">
        <v>0</v>
      </c>
      <c r="H222" s="162">
        <v>0</v>
      </c>
      <c r="I222" s="162">
        <v>0</v>
      </c>
      <c r="J222" s="162">
        <v>0</v>
      </c>
      <c r="K222" s="167"/>
      <c r="M222" s="192"/>
    </row>
    <row r="223" spans="1:19" s="28" customFormat="1" ht="20.25" x14ac:dyDescent="0.25">
      <c r="A223" s="110" t="s">
        <v>110</v>
      </c>
      <c r="B223" s="106">
        <f t="shared" si="12"/>
        <v>190</v>
      </c>
      <c r="C223" s="143" t="s">
        <v>195</v>
      </c>
      <c r="D223" s="80">
        <v>5.8</v>
      </c>
      <c r="E223" s="80">
        <v>0</v>
      </c>
      <c r="F223" s="80">
        <f t="shared" si="10"/>
        <v>0</v>
      </c>
      <c r="G223" s="173">
        <v>0</v>
      </c>
      <c r="H223" s="80">
        <v>0</v>
      </c>
      <c r="I223" s="80">
        <v>0</v>
      </c>
      <c r="J223" s="80">
        <v>0</v>
      </c>
      <c r="K223" s="153"/>
      <c r="M223" s="192"/>
      <c r="N223" s="24"/>
      <c r="O223" s="24"/>
      <c r="P223" s="24"/>
      <c r="Q223" s="24"/>
      <c r="R223" s="24"/>
      <c r="S223" s="24"/>
    </row>
    <row r="224" spans="1:19" s="28" customFormat="1" ht="20.25" x14ac:dyDescent="0.25">
      <c r="A224" s="110" t="s">
        <v>77</v>
      </c>
      <c r="B224" s="106">
        <f t="shared" si="12"/>
        <v>191</v>
      </c>
      <c r="C224" s="143" t="s">
        <v>196</v>
      </c>
      <c r="D224" s="80">
        <v>33.5</v>
      </c>
      <c r="E224" s="80">
        <v>0</v>
      </c>
      <c r="F224" s="80">
        <f t="shared" si="10"/>
        <v>0</v>
      </c>
      <c r="G224" s="173">
        <v>0</v>
      </c>
      <c r="H224" s="80">
        <v>0</v>
      </c>
      <c r="I224" s="80">
        <v>0</v>
      </c>
      <c r="J224" s="80">
        <v>0</v>
      </c>
      <c r="K224" s="153"/>
      <c r="M224" s="192"/>
    </row>
    <row r="225" spans="1:19" s="24" customFormat="1" ht="20.25" x14ac:dyDescent="0.25">
      <c r="A225" s="110" t="s">
        <v>78</v>
      </c>
      <c r="B225" s="106">
        <f t="shared" si="12"/>
        <v>192</v>
      </c>
      <c r="C225" s="143" t="s">
        <v>197</v>
      </c>
      <c r="D225" s="80">
        <v>137.9</v>
      </c>
      <c r="E225" s="80">
        <v>0</v>
      </c>
      <c r="F225" s="80">
        <f t="shared" si="10"/>
        <v>0</v>
      </c>
      <c r="G225" s="173">
        <v>0</v>
      </c>
      <c r="H225" s="80">
        <v>0</v>
      </c>
      <c r="I225" s="80">
        <v>0</v>
      </c>
      <c r="J225" s="80">
        <v>0</v>
      </c>
      <c r="K225" s="153"/>
      <c r="M225" s="192"/>
      <c r="N225" s="28"/>
      <c r="O225" s="28"/>
      <c r="P225" s="28"/>
      <c r="Q225" s="28"/>
      <c r="R225" s="28"/>
      <c r="S225" s="28"/>
    </row>
    <row r="226" spans="1:19" s="28" customFormat="1" ht="20.25" x14ac:dyDescent="0.25">
      <c r="A226" s="110" t="s">
        <v>79</v>
      </c>
      <c r="B226" s="106">
        <f t="shared" si="12"/>
        <v>193</v>
      </c>
      <c r="C226" s="143" t="s">
        <v>198</v>
      </c>
      <c r="D226" s="80">
        <v>174.8</v>
      </c>
      <c r="E226" s="80">
        <v>0</v>
      </c>
      <c r="F226" s="80">
        <f t="shared" si="10"/>
        <v>0</v>
      </c>
      <c r="G226" s="173">
        <v>0</v>
      </c>
      <c r="H226" s="80">
        <v>0</v>
      </c>
      <c r="I226" s="80">
        <v>0</v>
      </c>
      <c r="J226" s="80">
        <v>0</v>
      </c>
      <c r="K226" s="153"/>
      <c r="M226" s="192"/>
    </row>
    <row r="227" spans="1:19" s="28" customFormat="1" ht="20.25" x14ac:dyDescent="0.25">
      <c r="A227" s="110" t="s">
        <v>80</v>
      </c>
      <c r="B227" s="106">
        <f t="shared" si="12"/>
        <v>194</v>
      </c>
      <c r="C227" s="145" t="s">
        <v>199</v>
      </c>
      <c r="D227" s="80">
        <v>50.3</v>
      </c>
      <c r="E227" s="80">
        <v>0</v>
      </c>
      <c r="F227" s="80">
        <f t="shared" si="10"/>
        <v>0</v>
      </c>
      <c r="G227" s="173">
        <v>0</v>
      </c>
      <c r="H227" s="80">
        <v>0</v>
      </c>
      <c r="I227" s="80">
        <v>0</v>
      </c>
      <c r="J227" s="80">
        <v>0</v>
      </c>
      <c r="K227" s="153"/>
      <c r="M227" s="192"/>
      <c r="N227" s="57"/>
      <c r="O227" s="57"/>
      <c r="P227" s="57"/>
      <c r="Q227" s="57"/>
      <c r="R227" s="57"/>
      <c r="S227" s="57"/>
    </row>
    <row r="228" spans="1:19" s="28" customFormat="1" ht="21" thickBot="1" x14ac:dyDescent="0.3">
      <c r="A228" s="174" t="s">
        <v>81</v>
      </c>
      <c r="B228" s="144">
        <f t="shared" si="12"/>
        <v>195</v>
      </c>
      <c r="C228" s="118" t="s">
        <v>200</v>
      </c>
      <c r="D228" s="165">
        <v>32</v>
      </c>
      <c r="E228" s="165">
        <v>0</v>
      </c>
      <c r="F228" s="165">
        <f t="shared" si="10"/>
        <v>0</v>
      </c>
      <c r="G228" s="175">
        <v>0</v>
      </c>
      <c r="H228" s="165">
        <v>0</v>
      </c>
      <c r="I228" s="165">
        <v>0</v>
      </c>
      <c r="J228" s="165">
        <v>0</v>
      </c>
      <c r="K228" s="176"/>
      <c r="M228" s="192"/>
      <c r="N228" s="56"/>
      <c r="O228" s="56"/>
      <c r="P228" s="56"/>
      <c r="Q228" s="56"/>
      <c r="R228" s="56"/>
      <c r="S228" s="56"/>
    </row>
    <row r="229" spans="1:19" s="57" customFormat="1" ht="22.5" customHeight="1" x14ac:dyDescent="0.25">
      <c r="A229" s="56"/>
      <c r="B229" s="63"/>
      <c r="C229" s="64"/>
      <c r="D229" s="55"/>
      <c r="E229" s="55"/>
      <c r="F229" s="191"/>
      <c r="G229" s="55"/>
      <c r="H229" s="191"/>
      <c r="I229" s="55"/>
      <c r="J229" s="55"/>
      <c r="K229" s="55"/>
      <c r="N229" s="28"/>
      <c r="O229" s="28"/>
      <c r="P229" s="28"/>
      <c r="Q229" s="28"/>
      <c r="R229" s="28"/>
      <c r="S229" s="28"/>
    </row>
    <row r="230" spans="1:19" s="56" customFormat="1" ht="38.25" customHeight="1" x14ac:dyDescent="0.25">
      <c r="A230" s="58" t="s">
        <v>314</v>
      </c>
      <c r="B230" s="59"/>
      <c r="C230" s="60"/>
      <c r="D230" s="238"/>
      <c r="E230" s="238"/>
      <c r="F230" s="238"/>
      <c r="G230" s="61"/>
      <c r="H230" s="239" t="s">
        <v>315</v>
      </c>
      <c r="I230" s="239"/>
      <c r="J230" s="239"/>
      <c r="K230" s="62"/>
      <c r="N230" s="23"/>
      <c r="O230" s="23"/>
      <c r="P230" s="23"/>
      <c r="Q230" s="23"/>
      <c r="R230" s="23"/>
      <c r="S230" s="23"/>
    </row>
    <row r="231" spans="1:19" s="28" customFormat="1" ht="9.75" customHeight="1" x14ac:dyDescent="0.25">
      <c r="A231" s="15"/>
      <c r="B231" s="32"/>
      <c r="C231" s="25"/>
      <c r="D231" s="236"/>
      <c r="E231" s="236"/>
      <c r="F231" s="236"/>
      <c r="G231" s="26"/>
      <c r="H231" s="237"/>
      <c r="I231" s="237"/>
      <c r="J231" s="237"/>
      <c r="K231" s="13"/>
      <c r="M231" s="57"/>
      <c r="N231" s="23"/>
      <c r="O231" s="23"/>
      <c r="P231" s="23"/>
      <c r="Q231" s="23"/>
      <c r="R231" s="23"/>
      <c r="S231" s="23"/>
    </row>
    <row r="232" spans="1:19" ht="15" customHeight="1" x14ac:dyDescent="0.25">
      <c r="A232" s="5"/>
      <c r="B232" s="34"/>
      <c r="D232" s="7"/>
      <c r="E232" s="47"/>
      <c r="F232" s="8"/>
      <c r="G232" s="8"/>
      <c r="H232" s="8"/>
      <c r="I232" s="8"/>
      <c r="J232" s="8"/>
    </row>
    <row r="233" spans="1:19" ht="15" customHeight="1" x14ac:dyDescent="0.25">
      <c r="A233" s="5"/>
      <c r="B233" s="34"/>
      <c r="D233" s="7"/>
      <c r="E233" s="47"/>
      <c r="F233" s="8"/>
      <c r="G233" s="8"/>
      <c r="H233" s="8"/>
      <c r="I233" s="8"/>
      <c r="J233" s="8"/>
    </row>
    <row r="234" spans="1:19" ht="21.75" customHeight="1" x14ac:dyDescent="0.25">
      <c r="A234" s="5"/>
      <c r="B234" s="34"/>
      <c r="D234" s="7"/>
      <c r="E234" s="47"/>
      <c r="F234" s="8"/>
      <c r="G234" s="8"/>
      <c r="H234" s="8"/>
      <c r="I234" s="8"/>
      <c r="J234" s="8"/>
    </row>
    <row r="235" spans="1:19" ht="18.75" customHeight="1" x14ac:dyDescent="0.25">
      <c r="A235" s="5"/>
      <c r="B235" s="34"/>
      <c r="D235" s="7"/>
      <c r="E235" s="47"/>
      <c r="F235" s="8"/>
      <c r="G235" s="8"/>
      <c r="H235" s="228"/>
      <c r="I235" s="229"/>
      <c r="J235" s="8"/>
    </row>
    <row r="236" spans="1:19" x14ac:dyDescent="0.25">
      <c r="A236" s="5"/>
      <c r="B236" s="34"/>
      <c r="D236" s="7"/>
      <c r="E236" s="47"/>
      <c r="F236" s="8"/>
      <c r="G236" s="8"/>
      <c r="J236" s="8"/>
    </row>
    <row r="237" spans="1:19" x14ac:dyDescent="0.25">
      <c r="A237" s="5"/>
      <c r="B237" s="34"/>
      <c r="D237" s="7"/>
      <c r="E237" s="47"/>
      <c r="F237" s="8"/>
      <c r="G237" s="8"/>
      <c r="H237" s="8"/>
      <c r="I237" s="8"/>
      <c r="J237" s="8"/>
    </row>
    <row r="238" spans="1:19" x14ac:dyDescent="0.25">
      <c r="A238" s="5"/>
      <c r="B238" s="34"/>
      <c r="D238" s="7"/>
      <c r="E238" s="47"/>
      <c r="F238" s="8"/>
      <c r="G238" s="8"/>
      <c r="H238" s="8"/>
      <c r="I238" s="8"/>
      <c r="J238" s="8"/>
    </row>
    <row r="239" spans="1:19" x14ac:dyDescent="0.25">
      <c r="A239" s="5"/>
      <c r="B239" s="34"/>
      <c r="D239" s="7"/>
      <c r="E239" s="47"/>
      <c r="F239" s="8"/>
      <c r="G239" s="8"/>
      <c r="H239" s="8"/>
      <c r="I239" s="8"/>
      <c r="J239" s="8"/>
    </row>
    <row r="240" spans="1:19" x14ac:dyDescent="0.25">
      <c r="A240" s="5"/>
      <c r="B240" s="34"/>
      <c r="D240" s="7"/>
      <c r="E240" s="47"/>
      <c r="F240" s="8"/>
      <c r="G240" s="8"/>
      <c r="H240" s="8"/>
      <c r="I240" s="8"/>
      <c r="J240" s="8"/>
    </row>
    <row r="241" spans="1:10" x14ac:dyDescent="0.25">
      <c r="A241" s="5"/>
      <c r="B241" s="34"/>
      <c r="D241" s="7"/>
      <c r="E241" s="47"/>
      <c r="F241" s="8"/>
      <c r="G241" s="8"/>
      <c r="H241" s="8"/>
      <c r="I241" s="8"/>
      <c r="J241" s="8"/>
    </row>
    <row r="242" spans="1:10" x14ac:dyDescent="0.25">
      <c r="A242" s="5"/>
      <c r="B242" s="34"/>
      <c r="D242" s="7"/>
      <c r="E242" s="47"/>
      <c r="F242" s="8"/>
      <c r="G242" s="8"/>
      <c r="H242" s="8"/>
      <c r="I242" s="8"/>
      <c r="J242" s="8"/>
    </row>
    <row r="243" spans="1:10" x14ac:dyDescent="0.25">
      <c r="A243" s="5"/>
      <c r="B243" s="34"/>
      <c r="D243" s="7"/>
      <c r="E243" s="47"/>
      <c r="F243" s="8"/>
      <c r="G243" s="8"/>
      <c r="H243" s="8"/>
      <c r="I243" s="8"/>
      <c r="J243" s="8"/>
    </row>
    <row r="244" spans="1:10" x14ac:dyDescent="0.25">
      <c r="A244" s="5"/>
      <c r="B244" s="34"/>
      <c r="D244" s="7"/>
      <c r="E244" s="47"/>
      <c r="F244" s="8"/>
      <c r="G244" s="8"/>
      <c r="H244" s="8"/>
      <c r="I244" s="8"/>
      <c r="J244" s="8"/>
    </row>
    <row r="245" spans="1:10" x14ac:dyDescent="0.25">
      <c r="A245" s="5"/>
      <c r="B245" s="34"/>
      <c r="D245" s="7"/>
      <c r="E245" s="47"/>
      <c r="F245" s="8"/>
      <c r="G245" s="8"/>
      <c r="H245" s="8"/>
      <c r="I245" s="8"/>
      <c r="J245" s="8"/>
    </row>
    <row r="246" spans="1:10" x14ac:dyDescent="0.25">
      <c r="A246" s="5"/>
      <c r="B246" s="34"/>
      <c r="D246" s="7"/>
      <c r="E246" s="47"/>
      <c r="F246" s="8"/>
      <c r="G246" s="8"/>
      <c r="H246" s="8"/>
      <c r="I246" s="8"/>
      <c r="J246" s="8"/>
    </row>
    <row r="247" spans="1:10" x14ac:dyDescent="0.25">
      <c r="A247" s="5"/>
      <c r="B247" s="34"/>
      <c r="D247" s="7"/>
      <c r="E247" s="47"/>
      <c r="F247" s="8"/>
      <c r="G247" s="8"/>
      <c r="H247" s="8"/>
      <c r="I247" s="8"/>
      <c r="J247" s="8"/>
    </row>
    <row r="248" spans="1:10" x14ac:dyDescent="0.25">
      <c r="A248" s="5"/>
      <c r="B248" s="34"/>
      <c r="D248" s="7"/>
      <c r="E248" s="47"/>
      <c r="F248" s="8"/>
      <c r="G248" s="8"/>
      <c r="H248" s="8"/>
      <c r="I248" s="8"/>
      <c r="J248" s="8"/>
    </row>
    <row r="249" spans="1:10" x14ac:dyDescent="0.25">
      <c r="A249" s="5"/>
      <c r="B249" s="34"/>
      <c r="D249" s="7"/>
      <c r="E249" s="47"/>
      <c r="F249" s="8"/>
      <c r="G249" s="8"/>
      <c r="H249" s="8"/>
      <c r="I249" s="8"/>
      <c r="J249" s="8"/>
    </row>
    <row r="250" spans="1:10" x14ac:dyDescent="0.25">
      <c r="A250" s="5"/>
      <c r="B250" s="34"/>
      <c r="D250" s="7"/>
      <c r="E250" s="47"/>
      <c r="F250" s="8"/>
      <c r="G250" s="8"/>
      <c r="H250" s="8"/>
      <c r="I250" s="8"/>
      <c r="J250" s="8"/>
    </row>
    <row r="251" spans="1:10" x14ac:dyDescent="0.25">
      <c r="A251" s="5"/>
      <c r="B251" s="34"/>
      <c r="D251" s="7"/>
      <c r="E251" s="47"/>
      <c r="F251" s="8"/>
      <c r="G251" s="8"/>
      <c r="H251" s="8"/>
      <c r="I251" s="8"/>
      <c r="J251" s="8"/>
    </row>
    <row r="252" spans="1:10" x14ac:dyDescent="0.25">
      <c r="A252" s="5"/>
      <c r="B252" s="34"/>
      <c r="D252" s="7"/>
      <c r="E252" s="47"/>
      <c r="F252" s="8"/>
      <c r="G252" s="8"/>
      <c r="H252" s="8"/>
      <c r="I252" s="8"/>
      <c r="J252" s="8"/>
    </row>
    <row r="253" spans="1:10" x14ac:dyDescent="0.25">
      <c r="A253" s="5"/>
      <c r="B253" s="34"/>
      <c r="D253" s="7"/>
      <c r="E253" s="47"/>
      <c r="F253" s="8"/>
      <c r="G253" s="8"/>
      <c r="H253" s="8"/>
      <c r="I253" s="8"/>
      <c r="J253" s="8"/>
    </row>
    <row r="254" spans="1:10" x14ac:dyDescent="0.25">
      <c r="A254" s="5"/>
      <c r="B254" s="34"/>
      <c r="D254" s="7"/>
      <c r="E254" s="47"/>
      <c r="F254" s="8"/>
      <c r="G254" s="8"/>
      <c r="H254" s="8"/>
      <c r="I254" s="8"/>
      <c r="J254" s="8"/>
    </row>
    <row r="255" spans="1:10" x14ac:dyDescent="0.25">
      <c r="A255" s="5"/>
      <c r="B255" s="34"/>
      <c r="D255" s="7"/>
      <c r="E255" s="47"/>
      <c r="F255" s="8"/>
      <c r="G255" s="8"/>
      <c r="H255" s="8"/>
      <c r="I255" s="8"/>
      <c r="J255" s="8"/>
    </row>
    <row r="256" spans="1:10" x14ac:dyDescent="0.25">
      <c r="A256" s="5"/>
      <c r="B256" s="34"/>
      <c r="D256" s="7"/>
      <c r="E256" s="47"/>
      <c r="F256" s="8"/>
      <c r="G256" s="8"/>
      <c r="H256" s="8"/>
      <c r="I256" s="8"/>
      <c r="J256" s="8"/>
    </row>
    <row r="257" spans="1:10" x14ac:dyDescent="0.25">
      <c r="A257" s="5"/>
      <c r="B257" s="34"/>
      <c r="D257" s="7"/>
      <c r="E257" s="47"/>
      <c r="F257" s="8"/>
      <c r="G257" s="8"/>
      <c r="H257" s="8"/>
      <c r="I257" s="8"/>
      <c r="J257" s="8"/>
    </row>
    <row r="258" spans="1:10" x14ac:dyDescent="0.25">
      <c r="A258" s="5"/>
      <c r="B258" s="34"/>
      <c r="D258" s="7"/>
      <c r="E258" s="47"/>
      <c r="F258" s="8"/>
      <c r="G258" s="8"/>
      <c r="H258" s="8"/>
      <c r="I258" s="8"/>
      <c r="J258" s="8"/>
    </row>
    <row r="259" spans="1:10" x14ac:dyDescent="0.25">
      <c r="A259" s="5"/>
      <c r="B259" s="34"/>
      <c r="D259" s="7"/>
      <c r="E259" s="47"/>
      <c r="F259" s="8"/>
      <c r="G259" s="8"/>
      <c r="H259" s="8"/>
      <c r="I259" s="8"/>
      <c r="J259" s="8"/>
    </row>
    <row r="260" spans="1:10" x14ac:dyDescent="0.25">
      <c r="A260" s="5"/>
      <c r="B260" s="34"/>
      <c r="D260" s="7"/>
      <c r="E260" s="47"/>
      <c r="F260" s="8"/>
      <c r="G260" s="8"/>
      <c r="H260" s="8"/>
      <c r="I260" s="8"/>
      <c r="J260" s="8"/>
    </row>
    <row r="261" spans="1:10" x14ac:dyDescent="0.25">
      <c r="A261" s="5"/>
      <c r="B261" s="34"/>
      <c r="D261" s="7"/>
      <c r="E261" s="47"/>
      <c r="F261" s="8"/>
      <c r="G261" s="8"/>
      <c r="H261" s="8"/>
      <c r="I261" s="8"/>
      <c r="J261" s="8"/>
    </row>
    <row r="262" spans="1:10" x14ac:dyDescent="0.25">
      <c r="A262" s="5"/>
      <c r="B262" s="34"/>
      <c r="D262" s="7"/>
      <c r="E262" s="47"/>
      <c r="F262" s="8"/>
      <c r="G262" s="8"/>
      <c r="H262" s="8"/>
      <c r="I262" s="8"/>
      <c r="J262" s="8"/>
    </row>
    <row r="263" spans="1:10" x14ac:dyDescent="0.25">
      <c r="A263" s="5"/>
      <c r="B263" s="34"/>
      <c r="D263" s="7"/>
      <c r="E263" s="47"/>
      <c r="F263" s="8"/>
      <c r="G263" s="8"/>
      <c r="H263" s="8"/>
      <c r="I263" s="8"/>
      <c r="J263" s="8"/>
    </row>
    <row r="264" spans="1:10" x14ac:dyDescent="0.25">
      <c r="A264" s="5"/>
      <c r="B264" s="34"/>
      <c r="D264" s="7"/>
      <c r="E264" s="47"/>
      <c r="F264" s="8"/>
      <c r="G264" s="8"/>
      <c r="H264" s="8"/>
      <c r="I264" s="8"/>
      <c r="J264" s="8"/>
    </row>
    <row r="265" spans="1:10" x14ac:dyDescent="0.25">
      <c r="A265" s="5"/>
      <c r="B265" s="34"/>
      <c r="D265" s="7"/>
      <c r="E265" s="47"/>
      <c r="F265" s="8"/>
      <c r="G265" s="8"/>
      <c r="H265" s="8"/>
      <c r="I265" s="8"/>
      <c r="J265" s="8"/>
    </row>
    <row r="266" spans="1:10" x14ac:dyDescent="0.25">
      <c r="A266" s="5"/>
      <c r="B266" s="34"/>
      <c r="D266" s="7"/>
      <c r="E266" s="47"/>
      <c r="F266" s="8"/>
      <c r="G266" s="8"/>
      <c r="H266" s="8"/>
      <c r="I266" s="8"/>
      <c r="J266" s="8"/>
    </row>
    <row r="267" spans="1:10" x14ac:dyDescent="0.25">
      <c r="A267" s="5"/>
      <c r="B267" s="34"/>
      <c r="D267" s="7"/>
      <c r="E267" s="47"/>
      <c r="F267" s="8"/>
      <c r="G267" s="8"/>
      <c r="H267" s="8"/>
      <c r="I267" s="8"/>
      <c r="J267" s="8"/>
    </row>
    <row r="268" spans="1:10" x14ac:dyDescent="0.25">
      <c r="A268" s="5"/>
      <c r="B268" s="34"/>
      <c r="D268" s="7"/>
      <c r="E268" s="47"/>
      <c r="F268" s="8"/>
      <c r="G268" s="8"/>
      <c r="H268" s="8"/>
      <c r="I268" s="8"/>
      <c r="J268" s="8"/>
    </row>
    <row r="269" spans="1:10" x14ac:dyDescent="0.25">
      <c r="A269" s="5"/>
      <c r="B269" s="34"/>
      <c r="D269" s="7"/>
      <c r="E269" s="47"/>
      <c r="F269" s="8"/>
      <c r="G269" s="8"/>
      <c r="H269" s="8"/>
      <c r="I269" s="8"/>
      <c r="J269" s="8"/>
    </row>
    <row r="270" spans="1:10" x14ac:dyDescent="0.25">
      <c r="A270" s="5"/>
      <c r="B270" s="34"/>
      <c r="D270" s="7"/>
      <c r="E270" s="47"/>
      <c r="F270" s="8"/>
      <c r="G270" s="8"/>
      <c r="H270" s="8"/>
      <c r="I270" s="8"/>
      <c r="J270" s="8"/>
    </row>
    <row r="271" spans="1:10" x14ac:dyDescent="0.25">
      <c r="A271" s="5"/>
      <c r="B271" s="34"/>
      <c r="D271" s="7"/>
      <c r="E271" s="47"/>
      <c r="F271" s="8"/>
      <c r="G271" s="8"/>
      <c r="H271" s="8"/>
      <c r="I271" s="8"/>
      <c r="J271" s="8"/>
    </row>
    <row r="272" spans="1:10" x14ac:dyDescent="0.25">
      <c r="A272" s="6"/>
      <c r="B272" s="34"/>
    </row>
    <row r="273" spans="1:2" x14ac:dyDescent="0.25">
      <c r="A273" s="6"/>
      <c r="B273" s="34"/>
    </row>
    <row r="274" spans="1:2" x14ac:dyDescent="0.25">
      <c r="A274" s="6"/>
      <c r="B274" s="34"/>
    </row>
    <row r="275" spans="1:2" x14ac:dyDescent="0.25">
      <c r="A275" s="6"/>
      <c r="B275" s="34"/>
    </row>
    <row r="276" spans="1:2" x14ac:dyDescent="0.25">
      <c r="A276" s="6"/>
      <c r="B276" s="34"/>
    </row>
    <row r="277" spans="1:2" x14ac:dyDescent="0.25">
      <c r="A277" s="6"/>
      <c r="B277" s="34"/>
    </row>
    <row r="278" spans="1:2" x14ac:dyDescent="0.25">
      <c r="A278" s="6"/>
      <c r="B278" s="34"/>
    </row>
    <row r="279" spans="1:2" x14ac:dyDescent="0.25">
      <c r="A279" s="6"/>
      <c r="B279" s="34"/>
    </row>
    <row r="280" spans="1:2" x14ac:dyDescent="0.25">
      <c r="A280" s="6"/>
      <c r="B280" s="34"/>
    </row>
    <row r="281" spans="1:2" x14ac:dyDescent="0.25">
      <c r="A281" s="6"/>
      <c r="B281" s="34"/>
    </row>
    <row r="282" spans="1:2" x14ac:dyDescent="0.25">
      <c r="A282" s="6"/>
      <c r="B282" s="34"/>
    </row>
    <row r="283" spans="1:2" x14ac:dyDescent="0.25">
      <c r="A283" s="6"/>
      <c r="B283" s="34"/>
    </row>
    <row r="284" spans="1:2" x14ac:dyDescent="0.25">
      <c r="A284" s="6"/>
      <c r="B284" s="34"/>
    </row>
    <row r="285" spans="1:2" x14ac:dyDescent="0.25">
      <c r="A285" s="6"/>
      <c r="B285" s="34"/>
    </row>
    <row r="286" spans="1:2" x14ac:dyDescent="0.25">
      <c r="A286" s="6"/>
      <c r="B286" s="34"/>
    </row>
    <row r="287" spans="1:2" x14ac:dyDescent="0.25">
      <c r="A287" s="6"/>
      <c r="B287" s="34"/>
    </row>
    <row r="288" spans="1:2" x14ac:dyDescent="0.25">
      <c r="A288" s="6"/>
      <c r="B288" s="34"/>
    </row>
    <row r="289" spans="1:2" x14ac:dyDescent="0.25">
      <c r="A289" s="6"/>
      <c r="B289" s="34"/>
    </row>
    <row r="290" spans="1:2" x14ac:dyDescent="0.25">
      <c r="A290" s="6"/>
      <c r="B290" s="34"/>
    </row>
    <row r="291" spans="1:2" x14ac:dyDescent="0.25">
      <c r="A291" s="6"/>
      <c r="B291" s="34"/>
    </row>
    <row r="292" spans="1:2" x14ac:dyDescent="0.25">
      <c r="A292" s="6"/>
      <c r="B292" s="34"/>
    </row>
    <row r="293" spans="1:2" x14ac:dyDescent="0.25">
      <c r="A293" s="6"/>
      <c r="B293" s="34"/>
    </row>
    <row r="294" spans="1:2" x14ac:dyDescent="0.25">
      <c r="A294" s="6"/>
      <c r="B294" s="34"/>
    </row>
    <row r="295" spans="1:2" x14ac:dyDescent="0.25">
      <c r="A295" s="6"/>
      <c r="B295" s="34"/>
    </row>
    <row r="296" spans="1:2" x14ac:dyDescent="0.25">
      <c r="A296" s="6"/>
      <c r="B296" s="34"/>
    </row>
    <row r="297" spans="1:2" x14ac:dyDescent="0.25">
      <c r="A297" s="6"/>
      <c r="B297" s="34"/>
    </row>
    <row r="298" spans="1:2" x14ac:dyDescent="0.25">
      <c r="A298" s="6"/>
      <c r="B298" s="34"/>
    </row>
    <row r="299" spans="1:2" x14ac:dyDescent="0.25">
      <c r="A299" s="6"/>
      <c r="B299" s="34"/>
    </row>
    <row r="300" spans="1:2" x14ac:dyDescent="0.25">
      <c r="A300" s="6"/>
      <c r="B300" s="34"/>
    </row>
    <row r="301" spans="1:2" x14ac:dyDescent="0.25">
      <c r="A301" s="6"/>
      <c r="B301" s="34"/>
    </row>
    <row r="302" spans="1:2" x14ac:dyDescent="0.25">
      <c r="A302" s="6"/>
      <c r="B302" s="34"/>
    </row>
    <row r="303" spans="1:2" x14ac:dyDescent="0.25">
      <c r="A303" s="6"/>
      <c r="B303" s="34"/>
    </row>
    <row r="304" spans="1:2" x14ac:dyDescent="0.25">
      <c r="A304" s="6"/>
      <c r="B304" s="34"/>
    </row>
    <row r="305" spans="1:2" x14ac:dyDescent="0.25">
      <c r="A305" s="6"/>
      <c r="B305" s="34"/>
    </row>
    <row r="306" spans="1:2" x14ac:dyDescent="0.25">
      <c r="A306" s="6"/>
      <c r="B306" s="34"/>
    </row>
    <row r="307" spans="1:2" x14ac:dyDescent="0.25">
      <c r="A307" s="6"/>
      <c r="B307" s="34"/>
    </row>
    <row r="308" spans="1:2" x14ac:dyDescent="0.25">
      <c r="A308" s="6"/>
      <c r="B308" s="34"/>
    </row>
    <row r="309" spans="1:2" x14ac:dyDescent="0.25">
      <c r="A309" s="6"/>
      <c r="B309" s="34"/>
    </row>
    <row r="310" spans="1:2" x14ac:dyDescent="0.25">
      <c r="A310" s="6"/>
      <c r="B310" s="34"/>
    </row>
    <row r="311" spans="1:2" x14ac:dyDescent="0.25">
      <c r="A311" s="6"/>
      <c r="B311" s="34"/>
    </row>
    <row r="312" spans="1:2" x14ac:dyDescent="0.25">
      <c r="A312" s="6"/>
      <c r="B312" s="34"/>
    </row>
    <row r="313" spans="1:2" x14ac:dyDescent="0.25">
      <c r="A313" s="6"/>
      <c r="B313" s="34"/>
    </row>
    <row r="314" spans="1:2" x14ac:dyDescent="0.25">
      <c r="A314" s="6"/>
      <c r="B314" s="34"/>
    </row>
    <row r="315" spans="1:2" x14ac:dyDescent="0.25">
      <c r="A315" s="6"/>
      <c r="B315" s="34"/>
    </row>
    <row r="316" spans="1:2" x14ac:dyDescent="0.25">
      <c r="A316" s="6"/>
      <c r="B316" s="34"/>
    </row>
    <row r="317" spans="1:2" x14ac:dyDescent="0.25">
      <c r="A317" s="6"/>
      <c r="B317" s="34"/>
    </row>
    <row r="318" spans="1:2" x14ac:dyDescent="0.25">
      <c r="A318" s="6"/>
      <c r="B318" s="34"/>
    </row>
    <row r="319" spans="1:2" x14ac:dyDescent="0.25">
      <c r="A319" s="6"/>
      <c r="B319" s="34"/>
    </row>
    <row r="320" spans="1:2" x14ac:dyDescent="0.25">
      <c r="A320" s="6"/>
      <c r="B320" s="34"/>
    </row>
    <row r="321" spans="1:2" x14ac:dyDescent="0.25">
      <c r="A321" s="6"/>
      <c r="B321" s="34"/>
    </row>
    <row r="322" spans="1:2" x14ac:dyDescent="0.25">
      <c r="A322" s="6"/>
      <c r="B322" s="34"/>
    </row>
    <row r="323" spans="1:2" x14ac:dyDescent="0.25">
      <c r="A323" s="6"/>
      <c r="B323" s="34"/>
    </row>
    <row r="324" spans="1:2" x14ac:dyDescent="0.25">
      <c r="A324" s="6"/>
      <c r="B324" s="34"/>
    </row>
    <row r="325" spans="1:2" x14ac:dyDescent="0.25">
      <c r="A325" s="6"/>
      <c r="B325" s="34"/>
    </row>
    <row r="326" spans="1:2" x14ac:dyDescent="0.25">
      <c r="A326" s="6"/>
      <c r="B326" s="34"/>
    </row>
    <row r="327" spans="1:2" x14ac:dyDescent="0.25">
      <c r="A327" s="6"/>
      <c r="B327" s="34"/>
    </row>
    <row r="328" spans="1:2" x14ac:dyDescent="0.25">
      <c r="A328" s="6"/>
      <c r="B328" s="34"/>
    </row>
    <row r="329" spans="1:2" x14ac:dyDescent="0.25">
      <c r="A329" s="6"/>
      <c r="B329" s="34"/>
    </row>
    <row r="330" spans="1:2" x14ac:dyDescent="0.25">
      <c r="A330" s="6"/>
      <c r="B330" s="34"/>
    </row>
    <row r="331" spans="1:2" x14ac:dyDescent="0.25">
      <c r="A331" s="6"/>
      <c r="B331" s="34"/>
    </row>
    <row r="332" spans="1:2" x14ac:dyDescent="0.25">
      <c r="A332" s="6"/>
      <c r="B332" s="34"/>
    </row>
    <row r="333" spans="1:2" x14ac:dyDescent="0.25">
      <c r="A333" s="6"/>
      <c r="B333" s="34"/>
    </row>
    <row r="334" spans="1:2" x14ac:dyDescent="0.25">
      <c r="A334" s="6"/>
      <c r="B334" s="34"/>
    </row>
    <row r="335" spans="1:2" x14ac:dyDescent="0.25">
      <c r="A335" s="6"/>
      <c r="B335" s="34"/>
    </row>
    <row r="336" spans="1:2" x14ac:dyDescent="0.25">
      <c r="A336" s="6"/>
      <c r="B336" s="34"/>
    </row>
    <row r="337" spans="1:2" x14ac:dyDescent="0.25">
      <c r="A337" s="6"/>
      <c r="B337" s="34"/>
    </row>
    <row r="338" spans="1:2" x14ac:dyDescent="0.25">
      <c r="A338" s="6"/>
      <c r="B338" s="34"/>
    </row>
    <row r="339" spans="1:2" x14ac:dyDescent="0.25">
      <c r="A339" s="6"/>
      <c r="B339" s="34"/>
    </row>
    <row r="340" spans="1:2" x14ac:dyDescent="0.25">
      <c r="A340" s="6"/>
      <c r="B340" s="34"/>
    </row>
    <row r="341" spans="1:2" x14ac:dyDescent="0.25">
      <c r="A341" s="6"/>
      <c r="B341" s="34"/>
    </row>
    <row r="342" spans="1:2" x14ac:dyDescent="0.25">
      <c r="A342" s="6"/>
      <c r="B342" s="34"/>
    </row>
    <row r="343" spans="1:2" x14ac:dyDescent="0.25">
      <c r="A343" s="6"/>
      <c r="B343" s="34"/>
    </row>
    <row r="344" spans="1:2" x14ac:dyDescent="0.25">
      <c r="A344" s="6"/>
      <c r="B344" s="34"/>
    </row>
    <row r="345" spans="1:2" x14ac:dyDescent="0.25">
      <c r="A345" s="6"/>
      <c r="B345" s="34"/>
    </row>
    <row r="346" spans="1:2" x14ac:dyDescent="0.25">
      <c r="A346" s="6"/>
      <c r="B346" s="34"/>
    </row>
    <row r="347" spans="1:2" x14ac:dyDescent="0.25">
      <c r="A347" s="6"/>
      <c r="B347" s="34"/>
    </row>
    <row r="348" spans="1:2" x14ac:dyDescent="0.25">
      <c r="A348" s="6"/>
      <c r="B348" s="34"/>
    </row>
    <row r="349" spans="1:2" x14ac:dyDescent="0.25">
      <c r="A349" s="6"/>
      <c r="B349" s="34"/>
    </row>
    <row r="350" spans="1:2" x14ac:dyDescent="0.25">
      <c r="A350" s="6"/>
      <c r="B350" s="34"/>
    </row>
    <row r="351" spans="1:2" x14ac:dyDescent="0.25">
      <c r="A351" s="6"/>
      <c r="B351" s="34"/>
    </row>
    <row r="352" spans="1:2" x14ac:dyDescent="0.25">
      <c r="A352" s="6"/>
      <c r="B352" s="34"/>
    </row>
    <row r="353" spans="1:2" x14ac:dyDescent="0.25">
      <c r="A353" s="6"/>
      <c r="B353" s="34"/>
    </row>
    <row r="354" spans="1:2" x14ac:dyDescent="0.25">
      <c r="A354" s="6"/>
      <c r="B354" s="34"/>
    </row>
    <row r="355" spans="1:2" x14ac:dyDescent="0.25">
      <c r="A355" s="6"/>
      <c r="B355" s="34"/>
    </row>
    <row r="356" spans="1:2" x14ac:dyDescent="0.25">
      <c r="A356" s="6"/>
      <c r="B356" s="34"/>
    </row>
    <row r="357" spans="1:2" x14ac:dyDescent="0.25">
      <c r="A357" s="6"/>
      <c r="B357" s="34"/>
    </row>
    <row r="358" spans="1:2" x14ac:dyDescent="0.25">
      <c r="A358" s="6"/>
      <c r="B358" s="34"/>
    </row>
    <row r="359" spans="1:2" x14ac:dyDescent="0.25">
      <c r="A359" s="6"/>
      <c r="B359" s="34"/>
    </row>
    <row r="360" spans="1:2" x14ac:dyDescent="0.25">
      <c r="A360" s="6"/>
      <c r="B360" s="34"/>
    </row>
    <row r="361" spans="1:2" x14ac:dyDescent="0.25">
      <c r="A361" s="6"/>
      <c r="B361" s="34"/>
    </row>
    <row r="362" spans="1:2" x14ac:dyDescent="0.25">
      <c r="A362" s="6"/>
      <c r="B362" s="34"/>
    </row>
    <row r="363" spans="1:2" x14ac:dyDescent="0.25">
      <c r="A363" s="6"/>
      <c r="B363" s="34"/>
    </row>
    <row r="364" spans="1:2" x14ac:dyDescent="0.25">
      <c r="A364" s="6"/>
      <c r="B364" s="34"/>
    </row>
    <row r="365" spans="1:2" x14ac:dyDescent="0.25">
      <c r="A365" s="6"/>
      <c r="B365" s="34"/>
    </row>
    <row r="366" spans="1:2" x14ac:dyDescent="0.25">
      <c r="A366" s="6"/>
      <c r="B366" s="34"/>
    </row>
    <row r="367" spans="1:2" x14ac:dyDescent="0.25">
      <c r="A367" s="6"/>
      <c r="B367" s="34"/>
    </row>
    <row r="368" spans="1:2" x14ac:dyDescent="0.25">
      <c r="A368" s="6"/>
      <c r="B368" s="34"/>
    </row>
    <row r="369" spans="1:2" x14ac:dyDescent="0.25">
      <c r="A369" s="6"/>
      <c r="B369" s="34"/>
    </row>
    <row r="370" spans="1:2" x14ac:dyDescent="0.25">
      <c r="A370" s="6"/>
      <c r="B370" s="34"/>
    </row>
    <row r="371" spans="1:2" x14ac:dyDescent="0.25">
      <c r="A371" s="6"/>
      <c r="B371" s="34"/>
    </row>
    <row r="372" spans="1:2" x14ac:dyDescent="0.25">
      <c r="A372" s="6"/>
      <c r="B372" s="34"/>
    </row>
    <row r="373" spans="1:2" x14ac:dyDescent="0.25">
      <c r="A373" s="6"/>
      <c r="B373" s="34"/>
    </row>
    <row r="374" spans="1:2" x14ac:dyDescent="0.25">
      <c r="A374" s="6"/>
      <c r="B374" s="34"/>
    </row>
    <row r="375" spans="1:2" x14ac:dyDescent="0.25">
      <c r="A375" s="6"/>
      <c r="B375" s="34"/>
    </row>
    <row r="376" spans="1:2" x14ac:dyDescent="0.25">
      <c r="A376" s="6"/>
      <c r="B376" s="34"/>
    </row>
    <row r="377" spans="1:2" x14ac:dyDescent="0.25">
      <c r="A377" s="6"/>
      <c r="B377" s="34"/>
    </row>
    <row r="378" spans="1:2" x14ac:dyDescent="0.25">
      <c r="A378" s="6"/>
      <c r="B378" s="34"/>
    </row>
    <row r="379" spans="1:2" x14ac:dyDescent="0.25">
      <c r="A379" s="6"/>
      <c r="B379" s="34"/>
    </row>
    <row r="380" spans="1:2" x14ac:dyDescent="0.25">
      <c r="A380" s="6"/>
      <c r="B380" s="34"/>
    </row>
    <row r="381" spans="1:2" x14ac:dyDescent="0.25">
      <c r="A381" s="6"/>
      <c r="B381" s="34"/>
    </row>
    <row r="382" spans="1:2" x14ac:dyDescent="0.25">
      <c r="A382" s="6"/>
      <c r="B382" s="34"/>
    </row>
    <row r="383" spans="1:2" x14ac:dyDescent="0.25">
      <c r="A383" s="6"/>
      <c r="B383" s="34"/>
    </row>
    <row r="384" spans="1:2" x14ac:dyDescent="0.25">
      <c r="A384" s="6"/>
      <c r="B384" s="34"/>
    </row>
    <row r="385" spans="1:2" x14ac:dyDescent="0.25">
      <c r="A385" s="6"/>
      <c r="B385" s="34"/>
    </row>
    <row r="386" spans="1:2" x14ac:dyDescent="0.25">
      <c r="A386" s="6"/>
      <c r="B386" s="34"/>
    </row>
    <row r="387" spans="1:2" x14ac:dyDescent="0.25">
      <c r="A387" s="6"/>
      <c r="B387" s="34"/>
    </row>
    <row r="388" spans="1:2" x14ac:dyDescent="0.25">
      <c r="A388" s="6"/>
      <c r="B388" s="34"/>
    </row>
    <row r="389" spans="1:2" x14ac:dyDescent="0.25">
      <c r="A389" s="6"/>
      <c r="B389" s="34"/>
    </row>
    <row r="390" spans="1:2" x14ac:dyDescent="0.25">
      <c r="A390" s="6"/>
      <c r="B390" s="34"/>
    </row>
    <row r="391" spans="1:2" x14ac:dyDescent="0.25">
      <c r="A391" s="6"/>
      <c r="B391" s="34"/>
    </row>
    <row r="392" spans="1:2" x14ac:dyDescent="0.25">
      <c r="A392" s="6"/>
      <c r="B392" s="34"/>
    </row>
    <row r="393" spans="1:2" x14ac:dyDescent="0.25">
      <c r="A393" s="6"/>
      <c r="B393" s="34"/>
    </row>
    <row r="394" spans="1:2" x14ac:dyDescent="0.25">
      <c r="A394" s="6"/>
      <c r="B394" s="34"/>
    </row>
    <row r="395" spans="1:2" x14ac:dyDescent="0.25">
      <c r="A395" s="6"/>
      <c r="B395" s="34"/>
    </row>
    <row r="396" spans="1:2" x14ac:dyDescent="0.25">
      <c r="A396" s="6"/>
      <c r="B396" s="34"/>
    </row>
    <row r="397" spans="1:2" x14ac:dyDescent="0.25">
      <c r="A397" s="6"/>
      <c r="B397" s="34"/>
    </row>
    <row r="398" spans="1:2" x14ac:dyDescent="0.25">
      <c r="A398" s="6"/>
      <c r="B398" s="34"/>
    </row>
    <row r="399" spans="1:2" x14ac:dyDescent="0.25">
      <c r="A399" s="6"/>
      <c r="B399" s="34"/>
    </row>
    <row r="400" spans="1:2" x14ac:dyDescent="0.25">
      <c r="A400" s="6"/>
      <c r="B400" s="34"/>
    </row>
    <row r="401" spans="1:2" x14ac:dyDescent="0.25">
      <c r="A401" s="6"/>
      <c r="B401" s="34"/>
    </row>
    <row r="402" spans="1:2" x14ac:dyDescent="0.25">
      <c r="A402" s="6"/>
      <c r="B402" s="34"/>
    </row>
    <row r="403" spans="1:2" x14ac:dyDescent="0.25">
      <c r="A403" s="6"/>
      <c r="B403" s="34"/>
    </row>
    <row r="404" spans="1:2" x14ac:dyDescent="0.25">
      <c r="A404" s="6"/>
      <c r="B404" s="34"/>
    </row>
    <row r="405" spans="1:2" x14ac:dyDescent="0.25">
      <c r="A405" s="6"/>
      <c r="B405" s="34"/>
    </row>
    <row r="406" spans="1:2" x14ac:dyDescent="0.25">
      <c r="A406" s="6"/>
      <c r="B406" s="34"/>
    </row>
    <row r="407" spans="1:2" x14ac:dyDescent="0.25">
      <c r="A407" s="6"/>
      <c r="B407" s="34"/>
    </row>
    <row r="408" spans="1:2" x14ac:dyDescent="0.25">
      <c r="A408" s="6"/>
      <c r="B408" s="34"/>
    </row>
    <row r="409" spans="1:2" x14ac:dyDescent="0.25">
      <c r="A409" s="6"/>
      <c r="B409" s="34"/>
    </row>
    <row r="410" spans="1:2" x14ac:dyDescent="0.25">
      <c r="A410" s="6"/>
      <c r="B410" s="34"/>
    </row>
    <row r="411" spans="1:2" x14ac:dyDescent="0.25">
      <c r="A411" s="6"/>
      <c r="B411" s="34"/>
    </row>
    <row r="412" spans="1:2" x14ac:dyDescent="0.25">
      <c r="A412" s="6"/>
      <c r="B412" s="34"/>
    </row>
    <row r="413" spans="1:2" x14ac:dyDescent="0.25">
      <c r="A413" s="6"/>
      <c r="B413" s="34"/>
    </row>
    <row r="414" spans="1:2" x14ac:dyDescent="0.25">
      <c r="A414" s="6"/>
      <c r="B414" s="34"/>
    </row>
    <row r="415" spans="1:2" x14ac:dyDescent="0.25">
      <c r="A415" s="6"/>
      <c r="B415" s="34"/>
    </row>
    <row r="416" spans="1:2" x14ac:dyDescent="0.25">
      <c r="A416" s="6"/>
      <c r="B416" s="34"/>
    </row>
    <row r="417" spans="1:2" x14ac:dyDescent="0.25">
      <c r="A417" s="6"/>
      <c r="B417" s="34"/>
    </row>
    <row r="418" spans="1:2" x14ac:dyDescent="0.25">
      <c r="A418" s="6"/>
      <c r="B418" s="34"/>
    </row>
    <row r="419" spans="1:2" x14ac:dyDescent="0.25">
      <c r="A419" s="6"/>
      <c r="B419" s="34"/>
    </row>
    <row r="420" spans="1:2" x14ac:dyDescent="0.25">
      <c r="A420" s="6"/>
      <c r="B420" s="34"/>
    </row>
    <row r="421" spans="1:2" x14ac:dyDescent="0.25">
      <c r="A421" s="6"/>
      <c r="B421" s="34"/>
    </row>
    <row r="422" spans="1:2" x14ac:dyDescent="0.25">
      <c r="A422" s="6"/>
      <c r="B422" s="34"/>
    </row>
    <row r="423" spans="1:2" x14ac:dyDescent="0.25">
      <c r="A423" s="6"/>
      <c r="B423" s="34"/>
    </row>
    <row r="424" spans="1:2" x14ac:dyDescent="0.25">
      <c r="A424" s="6"/>
      <c r="B424" s="34"/>
    </row>
    <row r="425" spans="1:2" x14ac:dyDescent="0.25">
      <c r="A425" s="6"/>
      <c r="B425" s="34"/>
    </row>
    <row r="426" spans="1:2" x14ac:dyDescent="0.25">
      <c r="A426" s="6"/>
      <c r="B426" s="34"/>
    </row>
    <row r="427" spans="1:2" x14ac:dyDescent="0.25">
      <c r="A427" s="6"/>
      <c r="B427" s="34"/>
    </row>
    <row r="428" spans="1:2" x14ac:dyDescent="0.25">
      <c r="A428" s="6"/>
      <c r="B428" s="34"/>
    </row>
    <row r="429" spans="1:2" x14ac:dyDescent="0.25">
      <c r="A429" s="6"/>
      <c r="B429" s="34"/>
    </row>
    <row r="430" spans="1:2" x14ac:dyDescent="0.25">
      <c r="A430" s="6"/>
      <c r="B430" s="34"/>
    </row>
    <row r="431" spans="1:2" x14ac:dyDescent="0.25">
      <c r="A431" s="6"/>
      <c r="B431" s="34"/>
    </row>
    <row r="432" spans="1:2" x14ac:dyDescent="0.25">
      <c r="A432" s="6"/>
      <c r="B432" s="34"/>
    </row>
    <row r="433" spans="1:2" x14ac:dyDescent="0.25">
      <c r="A433" s="6"/>
      <c r="B433" s="34"/>
    </row>
    <row r="434" spans="1:2" x14ac:dyDescent="0.25">
      <c r="A434" s="6"/>
      <c r="B434" s="34"/>
    </row>
    <row r="435" spans="1:2" x14ac:dyDescent="0.25">
      <c r="A435" s="6"/>
      <c r="B435" s="34"/>
    </row>
    <row r="436" spans="1:2" x14ac:dyDescent="0.25">
      <c r="A436" s="6"/>
      <c r="B436" s="34"/>
    </row>
    <row r="437" spans="1:2" x14ac:dyDescent="0.25">
      <c r="A437" s="6"/>
      <c r="B437" s="34"/>
    </row>
    <row r="438" spans="1:2" x14ac:dyDescent="0.25">
      <c r="A438" s="6"/>
      <c r="B438" s="34"/>
    </row>
  </sheetData>
  <mergeCells count="43">
    <mergeCell ref="B21:H21"/>
    <mergeCell ref="B16:H16"/>
    <mergeCell ref="B17:H17"/>
    <mergeCell ref="B18:H18"/>
    <mergeCell ref="B19:H19"/>
    <mergeCell ref="B20:H20"/>
    <mergeCell ref="B27:H27"/>
    <mergeCell ref="I24:J24"/>
    <mergeCell ref="I25:J25"/>
    <mergeCell ref="B24:H24"/>
    <mergeCell ref="B22:H22"/>
    <mergeCell ref="K31:K32"/>
    <mergeCell ref="B31:B32"/>
    <mergeCell ref="B25:H25"/>
    <mergeCell ref="H235:I235"/>
    <mergeCell ref="A29:J29"/>
    <mergeCell ref="A31:A32"/>
    <mergeCell ref="C31:C32"/>
    <mergeCell ref="D31:D32"/>
    <mergeCell ref="E31:E32"/>
    <mergeCell ref="F31:F32"/>
    <mergeCell ref="G31:J31"/>
    <mergeCell ref="D231:F231"/>
    <mergeCell ref="H231:J231"/>
    <mergeCell ref="D230:F230"/>
    <mergeCell ref="H230:J230"/>
    <mergeCell ref="B26:H26"/>
    <mergeCell ref="B23:H23"/>
    <mergeCell ref="I12:J12"/>
    <mergeCell ref="G1:K1"/>
    <mergeCell ref="I8:J8"/>
    <mergeCell ref="I9:J9"/>
    <mergeCell ref="I10:J10"/>
    <mergeCell ref="I11:J11"/>
    <mergeCell ref="B15:H15"/>
    <mergeCell ref="I15:K15"/>
    <mergeCell ref="I14:J14"/>
    <mergeCell ref="I21:J21"/>
    <mergeCell ref="I16:J16"/>
    <mergeCell ref="I17:J17"/>
    <mergeCell ref="I18:J18"/>
    <mergeCell ref="I19:J19"/>
    <mergeCell ref="I20:J20"/>
  </mergeCells>
  <pageMargins left="0.70866141732283472" right="0.51181102362204722" top="0.47" bottom="0.21" header="0.31496062992125984" footer="0.16"/>
  <pageSetup paperSize="9" scale="50" fitToHeight="0" orientation="landscape" r:id="rId1"/>
  <rowBreaks count="4" manualBreakCount="4">
    <brk id="45" max="10" man="1"/>
    <brk id="88" max="10" man="1"/>
    <brk id="142" max="10" man="1"/>
    <brk id="18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ФінПлану деталізований 1</vt:lpstr>
      <vt:lpstr>'проект ФінПлану деталізований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2023-12-22T12:06:27Z</dcterms:modified>
</cp:coreProperties>
</file>