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4370" windowHeight="7095"/>
  </bookViews>
  <sheets>
    <sheet name="проект ФінПлану деталізований 1" sheetId="3" r:id="rId1"/>
  </sheets>
  <definedNames>
    <definedName name="_xlnm.Print_Area" localSheetId="0">'проект ФінПлану деталізований 1'!$A$1:$K$229</definedName>
  </definedNames>
  <calcPr calcId="152511" iterateDelta="1E-4"/>
</workbook>
</file>

<file path=xl/calcChain.xml><?xml version="1.0" encoding="utf-8"?>
<calcChain xmlns="http://schemas.openxmlformats.org/spreadsheetml/2006/main">
  <c r="F110" i="3" l="1"/>
  <c r="H83" i="3"/>
  <c r="G83" i="3"/>
  <c r="E83" i="3"/>
  <c r="D83" i="3"/>
  <c r="H109" i="3"/>
  <c r="I109" i="3"/>
  <c r="J109" i="3"/>
  <c r="G109" i="3"/>
  <c r="D109" i="3"/>
  <c r="B111" i="3"/>
  <c r="B110" i="3"/>
  <c r="P45" i="3"/>
  <c r="O45" i="3"/>
  <c r="F111" i="3"/>
  <c r="O39" i="3"/>
  <c r="J55" i="3"/>
  <c r="F55" i="3"/>
  <c r="P46" i="3"/>
  <c r="Q46" i="3"/>
  <c r="P39" i="3"/>
  <c r="Q39" i="3"/>
  <c r="R39" i="3"/>
  <c r="S39" i="3"/>
  <c r="F141" i="3"/>
  <c r="G114" i="3"/>
  <c r="O46" i="3"/>
  <c r="R46" i="3"/>
  <c r="E39" i="3"/>
  <c r="F48" i="3"/>
  <c r="G183" i="3"/>
  <c r="H112" i="3"/>
  <c r="J112" i="3"/>
  <c r="F112" i="3"/>
  <c r="O40" i="3"/>
  <c r="S40" i="3"/>
  <c r="S63" i="3"/>
  <c r="P40" i="3"/>
  <c r="Q40" i="3"/>
  <c r="R40" i="3"/>
  <c r="G86" i="3"/>
  <c r="H39" i="3"/>
  <c r="P38" i="3"/>
  <c r="I39" i="3"/>
  <c r="Q38" i="3"/>
  <c r="J39" i="3"/>
  <c r="R38" i="3"/>
  <c r="G39" i="3"/>
  <c r="O38" i="3"/>
  <c r="F49" i="3"/>
  <c r="E215" i="3"/>
  <c r="E218" i="3"/>
  <c r="E217" i="3"/>
  <c r="E213" i="3"/>
  <c r="D183" i="3"/>
  <c r="G195" i="3"/>
  <c r="J195" i="3"/>
  <c r="I195" i="3"/>
  <c r="F198" i="3"/>
  <c r="F197" i="3"/>
  <c r="F199" i="3"/>
  <c r="F200" i="3"/>
  <c r="F201" i="3"/>
  <c r="F202" i="3"/>
  <c r="F196" i="3"/>
  <c r="I112" i="3"/>
  <c r="F187" i="3"/>
  <c r="D112" i="3"/>
  <c r="E112" i="3"/>
  <c r="F125" i="3"/>
  <c r="F126" i="3"/>
  <c r="F64" i="3"/>
  <c r="F63" i="3"/>
  <c r="H55" i="3"/>
  <c r="I55" i="3"/>
  <c r="G55" i="3"/>
  <c r="D212" i="3"/>
  <c r="D191" i="3"/>
  <c r="E191" i="3"/>
  <c r="G191" i="3"/>
  <c r="H191" i="3"/>
  <c r="I191" i="3"/>
  <c r="J191" i="3"/>
  <c r="D188" i="3"/>
  <c r="E188" i="3"/>
  <c r="G188" i="3"/>
  <c r="H188" i="3"/>
  <c r="I188" i="3"/>
  <c r="J188" i="3"/>
  <c r="F171" i="3"/>
  <c r="G213" i="3"/>
  <c r="H213" i="3"/>
  <c r="I213" i="3"/>
  <c r="J213" i="3"/>
  <c r="F213" i="3"/>
  <c r="G214" i="3"/>
  <c r="H214" i="3"/>
  <c r="I214" i="3"/>
  <c r="J214" i="3"/>
  <c r="F214" i="3"/>
  <c r="G215" i="3"/>
  <c r="H215" i="3"/>
  <c r="I215" i="3"/>
  <c r="J215" i="3"/>
  <c r="G216" i="3"/>
  <c r="H216" i="3"/>
  <c r="I216" i="3"/>
  <c r="J216" i="3"/>
  <c r="G217" i="3"/>
  <c r="H217" i="3"/>
  <c r="I217" i="3"/>
  <c r="J217" i="3"/>
  <c r="G218" i="3"/>
  <c r="H218" i="3"/>
  <c r="I218" i="3"/>
  <c r="J218" i="3"/>
  <c r="H212" i="3"/>
  <c r="I212" i="3"/>
  <c r="J212" i="3"/>
  <c r="G212" i="3"/>
  <c r="J219" i="3"/>
  <c r="I219" i="3"/>
  <c r="H219" i="3"/>
  <c r="G219" i="3"/>
  <c r="F219" i="3"/>
  <c r="E219" i="3"/>
  <c r="D219" i="3"/>
  <c r="E212" i="3"/>
  <c r="E214" i="3"/>
  <c r="E216" i="3"/>
  <c r="D213" i="3"/>
  <c r="D214" i="3"/>
  <c r="D215" i="3"/>
  <c r="D216" i="3"/>
  <c r="D217" i="3"/>
  <c r="D218" i="3"/>
  <c r="J203" i="3"/>
  <c r="F203" i="3"/>
  <c r="F211" i="3"/>
  <c r="I203" i="3"/>
  <c r="I84" i="3"/>
  <c r="H203" i="3"/>
  <c r="G203" i="3"/>
  <c r="E203" i="3"/>
  <c r="D203" i="3"/>
  <c r="H195" i="3"/>
  <c r="E195" i="3"/>
  <c r="E211" i="3"/>
  <c r="D195" i="3"/>
  <c r="J183" i="3"/>
  <c r="I183" i="3"/>
  <c r="H183" i="3"/>
  <c r="E183" i="3"/>
  <c r="J178" i="3"/>
  <c r="I178" i="3"/>
  <c r="H178" i="3"/>
  <c r="G178" i="3"/>
  <c r="F178" i="3"/>
  <c r="E178" i="3"/>
  <c r="D178" i="3"/>
  <c r="J173" i="3"/>
  <c r="J172" i="3"/>
  <c r="I173" i="3"/>
  <c r="I172" i="3"/>
  <c r="H173" i="3"/>
  <c r="H172" i="3"/>
  <c r="G173" i="3"/>
  <c r="E173" i="3"/>
  <c r="D173" i="3"/>
  <c r="D172" i="3"/>
  <c r="J155" i="3"/>
  <c r="I155" i="3"/>
  <c r="H155" i="3"/>
  <c r="G155" i="3"/>
  <c r="E155" i="3"/>
  <c r="D155" i="3"/>
  <c r="J163" i="3"/>
  <c r="J160" i="3"/>
  <c r="F160" i="3"/>
  <c r="I163" i="3"/>
  <c r="I160" i="3"/>
  <c r="H163" i="3"/>
  <c r="H160" i="3"/>
  <c r="G163" i="3"/>
  <c r="G160" i="3"/>
  <c r="E163" i="3"/>
  <c r="E160" i="3"/>
  <c r="D163" i="3"/>
  <c r="D160" i="3"/>
  <c r="F120" i="3"/>
  <c r="F47" i="3"/>
  <c r="F46" i="3"/>
  <c r="F45" i="3"/>
  <c r="F44" i="3"/>
  <c r="F43" i="3"/>
  <c r="F42" i="3"/>
  <c r="F41" i="3"/>
  <c r="F40" i="3"/>
  <c r="D39" i="3"/>
  <c r="J145" i="3"/>
  <c r="I145" i="3"/>
  <c r="H145" i="3"/>
  <c r="G145" i="3"/>
  <c r="E145" i="3"/>
  <c r="D145" i="3"/>
  <c r="D127" i="3"/>
  <c r="J139" i="3"/>
  <c r="R63" i="3"/>
  <c r="I139" i="3"/>
  <c r="Q48" i="3"/>
  <c r="H139" i="3"/>
  <c r="G139" i="3"/>
  <c r="O63" i="3"/>
  <c r="E139" i="3"/>
  <c r="D139" i="3"/>
  <c r="J128" i="3"/>
  <c r="R47" i="3"/>
  <c r="R55" i="3"/>
  <c r="I128" i="3"/>
  <c r="I127" i="3"/>
  <c r="H128" i="3"/>
  <c r="H127" i="3"/>
  <c r="H67" i="3"/>
  <c r="H153" i="3"/>
  <c r="H154" i="3"/>
  <c r="G128" i="3"/>
  <c r="O47" i="3"/>
  <c r="E128" i="3"/>
  <c r="E127" i="3"/>
  <c r="D128" i="3"/>
  <c r="J94" i="3"/>
  <c r="I94" i="3"/>
  <c r="H94" i="3"/>
  <c r="G94" i="3"/>
  <c r="F94" i="3"/>
  <c r="J86" i="3"/>
  <c r="I86" i="3"/>
  <c r="H86" i="3"/>
  <c r="H79" i="3"/>
  <c r="I79" i="3"/>
  <c r="J79" i="3"/>
  <c r="G79" i="3"/>
  <c r="F79" i="3"/>
  <c r="E79" i="3"/>
  <c r="E68" i="3"/>
  <c r="E67" i="3"/>
  <c r="E153" i="3"/>
  <c r="E154" i="3"/>
  <c r="D79" i="3"/>
  <c r="D68" i="3"/>
  <c r="J50" i="3"/>
  <c r="R41" i="3"/>
  <c r="I50" i="3"/>
  <c r="Q41" i="3"/>
  <c r="H50" i="3"/>
  <c r="P41" i="3"/>
  <c r="G50" i="3"/>
  <c r="O41" i="3"/>
  <c r="E50" i="3"/>
  <c r="E37" i="3"/>
  <c r="E152" i="3"/>
  <c r="D50" i="3"/>
  <c r="F226" i="3"/>
  <c r="F225" i="3"/>
  <c r="F224" i="3"/>
  <c r="F223" i="3"/>
  <c r="F222" i="3"/>
  <c r="F221" i="3"/>
  <c r="F220" i="3"/>
  <c r="F210" i="3"/>
  <c r="F209" i="3"/>
  <c r="F208" i="3"/>
  <c r="F207" i="3"/>
  <c r="F206" i="3"/>
  <c r="F205" i="3"/>
  <c r="F204" i="3"/>
  <c r="F194" i="3"/>
  <c r="F193" i="3"/>
  <c r="F192" i="3"/>
  <c r="F190" i="3"/>
  <c r="F189" i="3"/>
  <c r="F186" i="3"/>
  <c r="F185" i="3"/>
  <c r="F184" i="3"/>
  <c r="F182" i="3"/>
  <c r="F181" i="3"/>
  <c r="F180" i="3"/>
  <c r="F179" i="3"/>
  <c r="F177" i="3"/>
  <c r="F176" i="3"/>
  <c r="F175" i="3"/>
  <c r="F174" i="3"/>
  <c r="F170" i="3"/>
  <c r="F169" i="3"/>
  <c r="F168" i="3"/>
  <c r="F167" i="3"/>
  <c r="F166" i="3"/>
  <c r="F165" i="3"/>
  <c r="F164" i="3"/>
  <c r="F162" i="3"/>
  <c r="F161" i="3"/>
  <c r="F159" i="3"/>
  <c r="F158" i="3"/>
  <c r="F157" i="3"/>
  <c r="F156" i="3"/>
  <c r="F151" i="3"/>
  <c r="F148" i="3"/>
  <c r="F147" i="3"/>
  <c r="F146" i="3"/>
  <c r="F144" i="3"/>
  <c r="F143" i="3"/>
  <c r="F142" i="3"/>
  <c r="F140" i="3"/>
  <c r="F138" i="3"/>
  <c r="F137" i="3"/>
  <c r="F136" i="3"/>
  <c r="F135" i="3"/>
  <c r="F134" i="3"/>
  <c r="F133" i="3"/>
  <c r="F132" i="3"/>
  <c r="F131" i="3"/>
  <c r="F130" i="3"/>
  <c r="F129" i="3"/>
  <c r="F124" i="3"/>
  <c r="F123" i="3"/>
  <c r="F122" i="3"/>
  <c r="F121" i="3"/>
  <c r="F119" i="3"/>
  <c r="F118" i="3"/>
  <c r="F117" i="3"/>
  <c r="F116" i="3"/>
  <c r="F115" i="3"/>
  <c r="F113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3" i="3"/>
  <c r="F92" i="3"/>
  <c r="F91" i="3"/>
  <c r="F90" i="3"/>
  <c r="F89" i="3"/>
  <c r="F88" i="3"/>
  <c r="F87" i="3"/>
  <c r="F82" i="3"/>
  <c r="F81" i="3"/>
  <c r="F80" i="3"/>
  <c r="F78" i="3"/>
  <c r="F77" i="3"/>
  <c r="F76" i="3"/>
  <c r="F75" i="3"/>
  <c r="F74" i="3"/>
  <c r="F73" i="3"/>
  <c r="F72" i="3"/>
  <c r="F71" i="3"/>
  <c r="F70" i="3"/>
  <c r="F69" i="3"/>
  <c r="F68" i="3"/>
  <c r="F62" i="3"/>
  <c r="F61" i="3"/>
  <c r="F60" i="3"/>
  <c r="F59" i="3"/>
  <c r="F58" i="3"/>
  <c r="F57" i="3"/>
  <c r="F56" i="3"/>
  <c r="F54" i="3"/>
  <c r="F53" i="3"/>
  <c r="F52" i="3"/>
  <c r="F51" i="3"/>
  <c r="F38" i="3"/>
  <c r="D55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D67" i="3"/>
  <c r="D153" i="3"/>
  <c r="F155" i="3"/>
  <c r="F188" i="3"/>
  <c r="H211" i="3"/>
  <c r="D211" i="3"/>
  <c r="F215" i="3"/>
  <c r="F217" i="3"/>
  <c r="F212" i="3"/>
  <c r="I211" i="3"/>
  <c r="E172" i="3"/>
  <c r="G172" i="3"/>
  <c r="F172" i="3"/>
  <c r="F173" i="3"/>
  <c r="F191" i="3"/>
  <c r="F195" i="3"/>
  <c r="F183" i="3"/>
  <c r="G37" i="3"/>
  <c r="G152" i="3"/>
  <c r="R48" i="3"/>
  <c r="R56" i="3"/>
  <c r="Q63" i="3"/>
  <c r="P48" i="3"/>
  <c r="P56" i="3"/>
  <c r="O48" i="3"/>
  <c r="F216" i="3"/>
  <c r="F218" i="3"/>
  <c r="H37" i="3"/>
  <c r="H152" i="3"/>
  <c r="S41" i="3"/>
  <c r="F50" i="3"/>
  <c r="F139" i="3"/>
  <c r="Q56" i="3"/>
  <c r="P63" i="3"/>
  <c r="Q47" i="3"/>
  <c r="Q55" i="3"/>
  <c r="S55" i="3"/>
  <c r="J127" i="3"/>
  <c r="F127" i="3"/>
  <c r="F114" i="3"/>
  <c r="G112" i="3"/>
  <c r="O56" i="3"/>
  <c r="O54" i="3"/>
  <c r="F163" i="3"/>
  <c r="I85" i="3"/>
  <c r="I83" i="3"/>
  <c r="P54" i="3"/>
  <c r="P42" i="3"/>
  <c r="Q42" i="3"/>
  <c r="I37" i="3"/>
  <c r="I152" i="3"/>
  <c r="F86" i="3"/>
  <c r="F145" i="3"/>
  <c r="O60" i="3"/>
  <c r="G84" i="3"/>
  <c r="Q59" i="3"/>
  <c r="Q61" i="3"/>
  <c r="P47" i="3"/>
  <c r="P49" i="3"/>
  <c r="D37" i="3"/>
  <c r="D152" i="3"/>
  <c r="D154" i="3"/>
  <c r="H84" i="3"/>
  <c r="P60" i="3"/>
  <c r="G211" i="3"/>
  <c r="Q60" i="3"/>
  <c r="O59" i="3"/>
  <c r="G85" i="3"/>
  <c r="H85" i="3"/>
  <c r="P59" i="3"/>
  <c r="P61" i="3"/>
  <c r="P55" i="3"/>
  <c r="P57" i="3"/>
  <c r="O61" i="3"/>
  <c r="P53" i="3"/>
  <c r="F109" i="3"/>
  <c r="O53" i="3"/>
  <c r="S47" i="3"/>
  <c r="O49" i="3"/>
  <c r="F128" i="3"/>
  <c r="G127" i="3"/>
  <c r="O55" i="3"/>
  <c r="O42" i="3"/>
  <c r="G67" i="3"/>
  <c r="O57" i="3"/>
  <c r="G153" i="3"/>
  <c r="G154" i="3"/>
  <c r="Q54" i="3"/>
  <c r="I67" i="3"/>
  <c r="Q45" i="3"/>
  <c r="I153" i="3"/>
  <c r="Q53" i="3"/>
  <c r="Q49" i="3"/>
  <c r="Q57" i="3"/>
  <c r="I154" i="3"/>
  <c r="R60" i="3"/>
  <c r="S60" i="3"/>
  <c r="S48" i="3"/>
  <c r="S56" i="3"/>
  <c r="S46" i="3"/>
  <c r="J211" i="3"/>
  <c r="J84" i="3"/>
  <c r="R59" i="3"/>
  <c r="F85" i="3"/>
  <c r="F84" i="3"/>
  <c r="J83" i="3"/>
  <c r="R45" i="3"/>
  <c r="R61" i="3"/>
  <c r="S61" i="3"/>
  <c r="S59" i="3"/>
  <c r="F83" i="3"/>
  <c r="J67" i="3"/>
  <c r="J153" i="3"/>
  <c r="S45" i="3"/>
  <c r="R49" i="3"/>
  <c r="S49" i="3"/>
  <c r="F67" i="3"/>
  <c r="F153" i="3"/>
  <c r="R54" i="3"/>
  <c r="S54" i="3"/>
  <c r="S38" i="3"/>
  <c r="R42" i="3"/>
  <c r="S42" i="3"/>
  <c r="R53" i="3"/>
  <c r="J37" i="3"/>
  <c r="F39" i="3"/>
  <c r="R57" i="3"/>
  <c r="S57" i="3"/>
  <c r="S53" i="3"/>
  <c r="F37" i="3"/>
  <c r="J152" i="3"/>
  <c r="F152" i="3"/>
  <c r="J154" i="3"/>
  <c r="F154" i="3"/>
</calcChain>
</file>

<file path=xl/sharedStrings.xml><?xml version="1.0" encoding="utf-8"?>
<sst xmlns="http://schemas.openxmlformats.org/spreadsheetml/2006/main" count="438" uniqueCount="350">
  <si>
    <t>ЗАТВЕРДЖЕНО</t>
  </si>
  <si>
    <t>"ПОГОДЖЕНО"</t>
  </si>
  <si>
    <t>"____" _______________ 20___ р.</t>
  </si>
  <si>
    <t>Проект</t>
  </si>
  <si>
    <t>Х</t>
  </si>
  <si>
    <t>Уточнений</t>
  </si>
  <si>
    <t>Зміни</t>
  </si>
  <si>
    <t>зробити позначку "Х"</t>
  </si>
  <si>
    <t>Рік</t>
  </si>
  <si>
    <t>Коди</t>
  </si>
  <si>
    <t>Назва підприємства</t>
  </si>
  <si>
    <t>за ЄДРПОУ</t>
  </si>
  <si>
    <t>Організаційно-правова форма</t>
  </si>
  <si>
    <t>за КОПФГ</t>
  </si>
  <si>
    <t>Територія</t>
  </si>
  <si>
    <t>за КОАТУУ</t>
  </si>
  <si>
    <t>Орган державного управління</t>
  </si>
  <si>
    <t>за СПОДУ</t>
  </si>
  <si>
    <t>Галузь</t>
  </si>
  <si>
    <t>за ЗКГНГ</t>
  </si>
  <si>
    <t>Вид економічної діяльності</t>
  </si>
  <si>
    <t>за КВЕД</t>
  </si>
  <si>
    <t>Одиниця виміру</t>
  </si>
  <si>
    <t>Форма власності</t>
  </si>
  <si>
    <t>Стандарти звітності П(с)БОУ</t>
  </si>
  <si>
    <t>Місцезнаходження</t>
  </si>
  <si>
    <t>Стандарти звітності МСФЗ</t>
  </si>
  <si>
    <t>Телефон</t>
  </si>
  <si>
    <t>Прізвище та ініціали керівника</t>
  </si>
  <si>
    <t>тис. грн.</t>
  </si>
  <si>
    <t>Найменування показника</t>
  </si>
  <si>
    <t xml:space="preserve">Код рядка 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</si>
  <si>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</si>
  <si>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</si>
  <si>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</si>
  <si>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</si>
  <si>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</si>
  <si>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</si>
  <si>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</si>
  <si>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дохід від операційної оренди активів</t>
  </si>
  <si>
    <t>дохід від реалізації необоротних активів</t>
  </si>
  <si>
    <t>Медикаменти та перев'язувальні матеріали</t>
  </si>
  <si>
    <t>Продукти харчування</t>
  </si>
  <si>
    <t xml:space="preserve">Інші виплати населенню 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</si>
  <si>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</si>
  <si>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</si>
  <si>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</si>
  <si>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</si>
  <si>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</si>
  <si>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</si>
  <si>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</si>
  <si>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</si>
  <si>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</si>
  <si>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</si>
  <si>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</si>
  <si>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</si>
  <si>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</si>
  <si>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</si>
  <si>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</si>
  <si>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</si>
  <si>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</si>
  <si>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</si>
  <si>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Доходи від фінансової діяльності за зобов’язаннями, у т. ч.:</t>
  </si>
  <si>
    <t>кредити</t>
  </si>
  <si>
    <t>позики</t>
  </si>
  <si>
    <t>депозити</t>
  </si>
  <si>
    <t>Інші надходження</t>
  </si>
  <si>
    <t>Витрати від фінансової діяльності за зобов’язаннями, у т. ч.:</t>
  </si>
  <si>
    <t>Валова рентабельність</t>
  </si>
  <si>
    <t>Коефіцієнт відношення капітальних інвестицій до амортизації</t>
  </si>
  <si>
    <t>Коефіцієнт зносу основних засобів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</si>
  <si>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</si>
  <si>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</si>
  <si>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</si>
  <si>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</si>
  <si>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</si>
  <si>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Керівник</t>
  </si>
  <si>
    <t>Лікарі</t>
  </si>
  <si>
    <t>Адміністративно-управлінський персонал</t>
  </si>
  <si>
    <t>Середній медичний персонал</t>
  </si>
  <si>
    <t>Молодший медичний персонал</t>
  </si>
  <si>
    <t>Інший персонал</t>
  </si>
  <si>
    <t>Фонд оплати праці, у т.ч.:</t>
  </si>
  <si>
    <t>Заборгованість за заробітною платою, у т.ч.:</t>
  </si>
  <si>
    <t>Інші доходи, у т.ч.:</t>
  </si>
  <si>
    <t>Заробітна плата</t>
  </si>
  <si>
    <t>Нарахування на оплату праці</t>
  </si>
  <si>
    <t xml:space="preserve">Доходи за Договором з Національною службою здоров'я України </t>
  </si>
  <si>
    <t>дохід (виручка) від реалізації продукції (товарів, робіт, послуг)</t>
  </si>
  <si>
    <t>паливно-мастильні матеріали, автозапчастини</t>
  </si>
  <si>
    <t>поточний ремонт приміщень</t>
  </si>
  <si>
    <t>страхові послуги</t>
  </si>
  <si>
    <t>юридичні та нотаріальні послуги</t>
  </si>
  <si>
    <t>витрати на охорону праці та навчання працівників</t>
  </si>
  <si>
    <t>господарські товари та інвентар</t>
  </si>
  <si>
    <t>обслуговування ліфтів, послуги охорони, сигналізація</t>
  </si>
  <si>
    <t>Видатки на відрядження</t>
  </si>
  <si>
    <t>Виплата пенсій і допомог</t>
  </si>
  <si>
    <t>Придбання основних засобів</t>
  </si>
  <si>
    <t>Капітальний ремонт, реконструкція та реставрація</t>
  </si>
  <si>
    <t>Капітальне будівництво</t>
  </si>
  <si>
    <t>Інші видатки</t>
  </si>
  <si>
    <t>Видатки, в т.ч.:</t>
  </si>
  <si>
    <t>витрати на придбання і супровід програмного забезпечення, зв'язок і інтернет</t>
  </si>
  <si>
    <t>1060.1</t>
  </si>
  <si>
    <t>1110.1</t>
  </si>
  <si>
    <t>1110.2</t>
  </si>
  <si>
    <t>1150.1</t>
  </si>
  <si>
    <t>Гранти від міжнародних організацій</t>
  </si>
  <si>
    <t>Заступники керівника</t>
  </si>
  <si>
    <t>Заступника керівника</t>
  </si>
  <si>
    <t>канцелярські товари, офісне приладдя та устаткування, бланки</t>
  </si>
  <si>
    <t>інше</t>
  </si>
  <si>
    <t>Номер рядка</t>
  </si>
  <si>
    <t>витратні матеріали, апаратура (маловартісна)</t>
  </si>
  <si>
    <t>лабораторні дослідження (цитологічні, гістологічні, інші)</t>
  </si>
  <si>
    <t>повірка, поточні ремонти обладнання, транспортних засобів</t>
  </si>
  <si>
    <t>вивезення біовідходів</t>
  </si>
  <si>
    <t>витрати на теплопостачання</t>
  </si>
  <si>
    <t>витрати на водопостачання та водовідведення</t>
  </si>
  <si>
    <t>витрати на електроенергії</t>
  </si>
  <si>
    <t>витрати на природного газу</t>
  </si>
  <si>
    <t>ІV. Вартість основних засобів (балансова вартість)</t>
  </si>
  <si>
    <t>V. Фінансова діяльність підприємства</t>
  </si>
  <si>
    <t>VІ. Коефіцієнтний аналіз</t>
  </si>
  <si>
    <t>Коефіцієнт відношення капітальних інвестицій до чистого доходу від реалізації  продукції (товарів, робіт, послуг)</t>
  </si>
  <si>
    <t>VІІ. Звіт про фінансовий стан</t>
  </si>
  <si>
    <t>VІII. Дані про персонал та оплата праці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</si>
  <si>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</si>
  <si>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</si>
  <si>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</si>
  <si>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</si>
  <si>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</si>
  <si>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інші програми</t>
  </si>
  <si>
    <t>1040.3</t>
  </si>
  <si>
    <t>Дохід з місцевого бюджету за діючими міськими цільовими програмами</t>
  </si>
  <si>
    <t>1060.2</t>
  </si>
  <si>
    <t>1060.3</t>
  </si>
  <si>
    <t>1060.4</t>
  </si>
  <si>
    <t>інші джерела власних надходжень</t>
  </si>
  <si>
    <t>1060.5</t>
  </si>
  <si>
    <t>1060.6</t>
  </si>
  <si>
    <t>виконання інвестиційних проектів в рамках здійснення заходів щодо соціально-економічного розвитку окремих територій</t>
  </si>
  <si>
    <t>Предмети, матеріали, обладнання та інвентар</t>
  </si>
  <si>
    <t>Оплата послуг (крім комунальних)</t>
  </si>
  <si>
    <t>Інші  видатки</t>
  </si>
  <si>
    <t>1110.3</t>
  </si>
  <si>
    <t>1110.4</t>
  </si>
  <si>
    <t>1110.5</t>
  </si>
  <si>
    <t>1110.6</t>
  </si>
  <si>
    <t>1110.7</t>
  </si>
  <si>
    <t>1110.8</t>
  </si>
  <si>
    <t>1110.9</t>
  </si>
  <si>
    <t>1110.10</t>
  </si>
  <si>
    <t>Видатки з місцевого бюджету, в т.ч.:</t>
  </si>
  <si>
    <t xml:space="preserve">Інші програми </t>
  </si>
  <si>
    <t>витрати на оплату інших енергоносіїв та інших комунальних послуг</t>
  </si>
  <si>
    <t>Капітальні видатки (місцевого бюджету)</t>
  </si>
  <si>
    <t>1150.2</t>
  </si>
  <si>
    <t>1150.3</t>
  </si>
  <si>
    <t>Резервний фонд (не менше 5% від сукупного доходу підприємства)</t>
  </si>
  <si>
    <t>3030.1</t>
  </si>
  <si>
    <t>3030.2</t>
  </si>
  <si>
    <t>3030.3</t>
  </si>
  <si>
    <t>3030.4</t>
  </si>
  <si>
    <t>3030.5</t>
  </si>
  <si>
    <t>3030.6</t>
  </si>
  <si>
    <t>5010.1</t>
  </si>
  <si>
    <t>5010.2</t>
  </si>
  <si>
    <t>5010.3</t>
  </si>
  <si>
    <t>5030.1</t>
  </si>
  <si>
    <t>5030.2</t>
  </si>
  <si>
    <t>5030.3</t>
  </si>
  <si>
    <t>Інші витрати</t>
  </si>
  <si>
    <t>8010.1</t>
  </si>
  <si>
    <t>8010.2</t>
  </si>
  <si>
    <t>8010.3</t>
  </si>
  <si>
    <t>8010.4</t>
  </si>
  <si>
    <t>8010.5</t>
  </si>
  <si>
    <t>8010.6</t>
  </si>
  <si>
    <t>8010.7</t>
  </si>
  <si>
    <t>8020.1</t>
  </si>
  <si>
    <t>8020.2</t>
  </si>
  <si>
    <t>8020.3</t>
  </si>
  <si>
    <t>8020.4</t>
  </si>
  <si>
    <t>8020.5</t>
  </si>
  <si>
    <t>8020.6</t>
  </si>
  <si>
    <t>8020.7</t>
  </si>
  <si>
    <t>8030.1</t>
  </si>
  <si>
    <t>8030.2</t>
  </si>
  <si>
    <t>8030.3</t>
  </si>
  <si>
    <t>8030.4</t>
  </si>
  <si>
    <t>8030.5</t>
  </si>
  <si>
    <t>8030.6</t>
  </si>
  <si>
    <t>8030.7</t>
  </si>
  <si>
    <t>8040.1</t>
  </si>
  <si>
    <t>8040.2</t>
  </si>
  <si>
    <t>8040.3</t>
  </si>
  <si>
    <t>8040.4</t>
  </si>
  <si>
    <t>8040.5</t>
  </si>
  <si>
    <t>8040.6</t>
  </si>
  <si>
    <t>8040.7</t>
  </si>
  <si>
    <t>Субвенція з державного бюджету</t>
  </si>
  <si>
    <t>Кількість  штатних працівників, у т.ч.:</t>
  </si>
  <si>
    <t>інші доходи у сфері охорони здоров'я (резерв, відсотки банку)</t>
  </si>
  <si>
    <t>Залишок коштів на кінець звітного періоду (НСЗУ)</t>
  </si>
  <si>
    <t>Залишок коштів на початок звітного періоду (НСЗУ)</t>
  </si>
  <si>
    <t>Залишок коштів  на початок звітного періоду (від інших доходів)</t>
  </si>
  <si>
    <t>Залишок коштів  на кінець звітного періоду (від Інших доходів)</t>
  </si>
  <si>
    <t>Начальник фінансового управління</t>
  </si>
  <si>
    <t>1060.5.1</t>
  </si>
  <si>
    <t>Капітальні видатки  (Державний бюджет), у т.ч.:</t>
  </si>
  <si>
    <t>в т.ч., окремі заходи з реалізації державних (обласних) програм,  не віднесені до заходів розвитку (отримання стентів, кардіостимуляторів, препаратів інсуліну, тощо)</t>
  </si>
  <si>
    <t>Видатки за Договорами НСЗУ</t>
  </si>
  <si>
    <t>Доходи, в т.ч.:</t>
  </si>
  <si>
    <t>1120.7</t>
  </si>
  <si>
    <t>1110.11</t>
  </si>
  <si>
    <t>1120.1</t>
  </si>
  <si>
    <t>1120.2</t>
  </si>
  <si>
    <t>1120.3</t>
  </si>
  <si>
    <t>1120.4</t>
  </si>
  <si>
    <t>1120.5</t>
  </si>
  <si>
    <t>1120.6</t>
  </si>
  <si>
    <t>1120.8</t>
  </si>
  <si>
    <t>1120.9</t>
  </si>
  <si>
    <t>1120.10</t>
  </si>
  <si>
    <t>1150.4</t>
  </si>
  <si>
    <t>1150.5</t>
  </si>
  <si>
    <t>1160.1</t>
  </si>
  <si>
    <t>1160.2</t>
  </si>
  <si>
    <t>1160.3</t>
  </si>
  <si>
    <t>Витрати на комунальних послуг та енергоносіїв</t>
  </si>
  <si>
    <t>1110.11.1</t>
  </si>
  <si>
    <t>1110.11.2</t>
  </si>
  <si>
    <t>1110.11.3</t>
  </si>
  <si>
    <t>1120.3.1</t>
  </si>
  <si>
    <t>1120.3.2</t>
  </si>
  <si>
    <t>1120.3.3</t>
  </si>
  <si>
    <t>1120.3.4</t>
  </si>
  <si>
    <t>1120.3.5</t>
  </si>
  <si>
    <t>1120.6.1</t>
  </si>
  <si>
    <t>1120.6.2</t>
  </si>
  <si>
    <t>1120.6.3</t>
  </si>
  <si>
    <t>1120.6.4</t>
  </si>
  <si>
    <t>1120.6.5</t>
  </si>
  <si>
    <t>1120.6.6</t>
  </si>
  <si>
    <t>1120.6.7</t>
  </si>
  <si>
    <t>1120.6.8</t>
  </si>
  <si>
    <t>1120.6.9</t>
  </si>
  <si>
    <t>1120.6.10</t>
  </si>
  <si>
    <t>1120.11</t>
  </si>
  <si>
    <t>1130.1</t>
  </si>
  <si>
    <t>1130.2</t>
  </si>
  <si>
    <t>1130.3</t>
  </si>
  <si>
    <t>1130.4</t>
  </si>
  <si>
    <t>1130.5</t>
  </si>
  <si>
    <t>1130.6</t>
  </si>
  <si>
    <t>1130.7</t>
  </si>
  <si>
    <t>1130.8</t>
  </si>
  <si>
    <t>1130.9</t>
  </si>
  <si>
    <t>1130.10</t>
  </si>
  <si>
    <t>1150.6</t>
  </si>
  <si>
    <t>1150.7</t>
  </si>
  <si>
    <t>1150.8</t>
  </si>
  <si>
    <t>1150.9</t>
  </si>
  <si>
    <t>1150.10</t>
  </si>
  <si>
    <t>1160.4</t>
  </si>
  <si>
    <t>1160.5</t>
  </si>
  <si>
    <t>1170.1</t>
  </si>
  <si>
    <t>1170.2</t>
  </si>
  <si>
    <t>1170.3</t>
  </si>
  <si>
    <t>07  Орган  з питань охорони здоров'я</t>
  </si>
  <si>
    <t>86.10 Діяльність лікарняних закладів</t>
  </si>
  <si>
    <t xml:space="preserve">Комунальна </t>
  </si>
  <si>
    <t>Середньооблікова кількість штатних працівників</t>
  </si>
  <si>
    <t xml:space="preserve"> </t>
  </si>
  <si>
    <t>Середньомісячні витрати на оплату праці одного працівника, у т.ч.:</t>
  </si>
  <si>
    <t>Калуської міської ради</t>
  </si>
  <si>
    <t>Заступник міського голови з питань діяльності виконавчих органів</t>
  </si>
  <si>
    <t xml:space="preserve">                                                  Леся ПОТАШНИК</t>
  </si>
  <si>
    <t xml:space="preserve">                                                      Наталія КІНАШ </t>
  </si>
  <si>
    <t>Додаток 1 до Порядку складання, затвердження та контролю за виконанням фінансового плану комунального некомерційного підприємства охорони здоров’я Калуської міської ради</t>
  </si>
  <si>
    <t>Рішенням виконавчого комітету Калуської міської ради</t>
  </si>
  <si>
    <t>1130.11</t>
  </si>
  <si>
    <t>Капітальні видатки</t>
  </si>
  <si>
    <t>Комунальне некомерційне підприємство "Калуська міська лікарня Калуської  міської ради"</t>
  </si>
  <si>
    <t>Калуська територіальна громада</t>
  </si>
  <si>
    <t>Калуська міська рада</t>
  </si>
  <si>
    <t>Івано-Франківська обл. м. Калуш, вул. Каракая 25</t>
  </si>
  <si>
    <t>Гудим Микола Григорович</t>
  </si>
  <si>
    <t>150: Комунальне підприємство</t>
  </si>
  <si>
    <t>Первинна медична допомога</t>
  </si>
  <si>
    <t>Профілактика, діагностика, спостереження, лікування та реабілітація пацієнтів в амбулаторних умовах</t>
  </si>
  <si>
    <t>Стаціонарна допомога дорослим та дітям без проведення хірургічних операцій</t>
  </si>
  <si>
    <t>Діагностика, лікування та супровід осіб із вірусом імунодефіциту людини (та підозрою на ВІЛ)</t>
  </si>
  <si>
    <t>Стаціонарна допомога пацієнтам з гострою респіраторною хворобою COVID-19, спричиненою коронавірусом SARS-COV-2</t>
  </si>
  <si>
    <t>Перехідне фінансове забезпечення комплексного надання медичних послуг закладами охорони здоров’я</t>
  </si>
  <si>
    <t>Стаціонарна паліативна медична допомога дорослим та дітям</t>
  </si>
  <si>
    <t>1030.1</t>
  </si>
  <si>
    <t>1030.2</t>
  </si>
  <si>
    <t>1030.3</t>
  </si>
  <si>
    <t>1030.4</t>
  </si>
  <si>
    <t>1030.5</t>
  </si>
  <si>
    <t>1030.6</t>
  </si>
  <si>
    <t>1030.7</t>
  </si>
  <si>
    <t>1030.8</t>
  </si>
  <si>
    <t>1130.12</t>
  </si>
  <si>
    <t>Оплата комунальних послуг</t>
  </si>
  <si>
    <t>1060.7</t>
  </si>
  <si>
    <t>1060.8</t>
  </si>
  <si>
    <t>1130.13</t>
  </si>
  <si>
    <t>1130.14</t>
  </si>
  <si>
    <t>Інші витрати операційної діяльності</t>
  </si>
  <si>
    <t>Загально-виробничі витрати</t>
  </si>
  <si>
    <t>Забезпечення збереження кадрового потенціалу для надання медичної допомоги</t>
  </si>
  <si>
    <t xml:space="preserve">дохід від безоплатно одержаних активів </t>
  </si>
  <si>
    <t>дохід від безоплатно одержаних оборотних активів (централізоване постачання)</t>
  </si>
  <si>
    <t>Директор</t>
  </si>
  <si>
    <t>М.Г.Гудим</t>
  </si>
  <si>
    <t>Основний</t>
  </si>
  <si>
    <t>86.10</t>
  </si>
  <si>
    <t>0347265396</t>
  </si>
  <si>
    <t>ФІНАНСОВИЙ ПЛАН
  комунального некомерційного підприємства "Калуська міська лікарня Калуської міської ради" на  2023  рік</t>
  </si>
  <si>
    <t xml:space="preserve">Факт 
2021 року </t>
  </si>
  <si>
    <t>Фінансовий план
на 2022 рік  
(зі змінами)</t>
  </si>
  <si>
    <t>Реабілітаційна допомога дорослим та дітям у стаціонарних умовах</t>
  </si>
  <si>
    <t>1030.9</t>
  </si>
  <si>
    <t>Забезпечення збереження кадрового потенціалу системи охорони здоров’я, шляхом організації надання медичної допомоги із залученням лікарів-інтернів</t>
  </si>
  <si>
    <t>1030.10</t>
  </si>
  <si>
    <r>
      <t>Плановий 
20</t>
    </r>
    <r>
      <rPr>
        <b/>
        <u/>
        <sz val="14"/>
        <rFont val="Times New Roman"/>
        <family val="1"/>
        <charset val="204"/>
      </rPr>
      <t>23</t>
    </r>
    <r>
      <rPr>
        <b/>
        <sz val="14"/>
        <rFont val="Times New Roman"/>
        <family val="1"/>
        <charset val="204"/>
      </rPr>
      <t xml:space="preserve"> рік  
всього</t>
    </r>
  </si>
  <si>
    <t>Доходи</t>
  </si>
  <si>
    <t>І</t>
  </si>
  <si>
    <t>ІІ</t>
  </si>
  <si>
    <t>ІІІ</t>
  </si>
  <si>
    <t>ІV</t>
  </si>
  <si>
    <t>НСЗУ</t>
  </si>
  <si>
    <t>Власні</t>
  </si>
  <si>
    <t>Програма</t>
  </si>
  <si>
    <t>Комуналка</t>
  </si>
  <si>
    <t>Всього</t>
  </si>
  <si>
    <t>Видатки</t>
  </si>
  <si>
    <t>Різниця</t>
  </si>
  <si>
    <t>Оплата праці видатки</t>
  </si>
  <si>
    <t>Оплата праці персонал</t>
  </si>
  <si>
    <t xml:space="preserve">Різниця </t>
  </si>
  <si>
    <t>Капітальні видатки (НСЗУ) придбання основних засобів</t>
  </si>
  <si>
    <t>Капітальний ремонт</t>
  </si>
  <si>
    <t>1120.11.1</t>
  </si>
  <si>
    <t>1120.11.2</t>
  </si>
  <si>
    <t>19.12.2023 №353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</si>
</sst>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6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 shrinkToFit="1"/>
    </xf>
    <xf numFmtId="0" fontId="5" fillId="0" borderId="7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0" borderId="0" xfId="0" quotePrefix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vertical="center"/>
    </xf>
    <xf numFmtId="0" fontId="18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0" fontId="15" fillId="2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 wrapText="1"/>
    </xf>
    <xf numFmtId="164" fontId="2" fillId="2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/>
    </xf>
    <xf numFmtId="0" fontId="15" fillId="0" borderId="10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4" fontId="5" fillId="2" borderId="0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6" fillId="0" borderId="11" xfId="0" applyNumberFormat="1" applyFont="1" applyFill="1" applyBorder="1" applyAlignment="1">
      <alignment vertical="center" wrapText="1"/>
    </xf>
    <xf numFmtId="164" fontId="6" fillId="0" borderId="12" xfId="0" applyNumberFormat="1" applyFont="1" applyFill="1" applyBorder="1" applyAlignment="1">
      <alignment vertical="center" wrapText="1"/>
    </xf>
    <xf numFmtId="164" fontId="6" fillId="0" borderId="13" xfId="0" applyNumberFormat="1" applyFont="1" applyFill="1" applyBorder="1" applyAlignment="1">
      <alignment vertical="center" wrapText="1"/>
    </xf>
    <xf numFmtId="164" fontId="6" fillId="0" borderId="14" xfId="0" applyNumberFormat="1" applyFont="1" applyFill="1" applyBorder="1" applyAlignment="1">
      <alignment vertical="center" wrapText="1"/>
    </xf>
    <xf numFmtId="164" fontId="6" fillId="0" borderId="15" xfId="0" applyNumberFormat="1" applyFont="1" applyFill="1" applyBorder="1" applyAlignment="1">
      <alignment vertical="center" wrapText="1"/>
    </xf>
    <xf numFmtId="164" fontId="5" fillId="0" borderId="8" xfId="0" applyNumberFormat="1" applyFont="1" applyFill="1" applyBorder="1" applyAlignment="1">
      <alignment vertical="center" wrapText="1"/>
    </xf>
    <xf numFmtId="164" fontId="11" fillId="0" borderId="16" xfId="0" applyNumberFormat="1" applyFont="1" applyFill="1" applyBorder="1" applyAlignment="1">
      <alignment vertical="center" wrapText="1"/>
    </xf>
    <xf numFmtId="164" fontId="5" fillId="0" borderId="17" xfId="0" applyNumberFormat="1" applyFont="1" applyFill="1" applyBorder="1" applyAlignment="1">
      <alignment vertical="center" wrapText="1"/>
    </xf>
    <xf numFmtId="164" fontId="5" fillId="0" borderId="12" xfId="0" applyNumberFormat="1" applyFont="1" applyFill="1" applyBorder="1" applyAlignment="1">
      <alignment vertical="center" wrapText="1"/>
    </xf>
    <xf numFmtId="164" fontId="5" fillId="0" borderId="15" xfId="0" applyNumberFormat="1" applyFont="1" applyFill="1" applyBorder="1" applyAlignment="1">
      <alignment vertical="center" wrapText="1"/>
    </xf>
    <xf numFmtId="164" fontId="12" fillId="0" borderId="18" xfId="0" applyNumberFormat="1" applyFont="1" applyFill="1" applyBorder="1" applyAlignment="1">
      <alignment horizontal="center" vertical="center" wrapText="1"/>
    </xf>
    <xf numFmtId="164" fontId="12" fillId="0" borderId="19" xfId="0" applyNumberFormat="1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vertical="center" wrapText="1"/>
    </xf>
    <xf numFmtId="164" fontId="5" fillId="0" borderId="20" xfId="0" applyNumberFormat="1" applyFont="1" applyFill="1" applyBorder="1" applyAlignment="1">
      <alignment vertical="center" wrapText="1"/>
    </xf>
    <xf numFmtId="165" fontId="6" fillId="0" borderId="12" xfId="0" applyNumberFormat="1" applyFont="1" applyFill="1" applyBorder="1" applyAlignment="1">
      <alignment vertical="center" wrapText="1"/>
    </xf>
    <xf numFmtId="164" fontId="6" fillId="0" borderId="21" xfId="0" applyNumberFormat="1" applyFont="1" applyFill="1" applyBorder="1" applyAlignment="1">
      <alignment vertical="center" wrapText="1"/>
    </xf>
    <xf numFmtId="164" fontId="5" fillId="0" borderId="14" xfId="0" applyNumberFormat="1" applyFont="1" applyFill="1" applyBorder="1" applyAlignment="1">
      <alignment vertical="center" wrapText="1"/>
    </xf>
    <xf numFmtId="0" fontId="5" fillId="0" borderId="16" xfId="0" applyFont="1" applyFill="1" applyBorder="1" applyAlignment="1">
      <alignment horizontal="center" vertical="center" wrapText="1" shrinkToFit="1"/>
    </xf>
    <xf numFmtId="0" fontId="12" fillId="0" borderId="22" xfId="0" applyFont="1" applyFill="1" applyBorder="1" applyAlignment="1">
      <alignment vertical="center" wrapText="1"/>
    </xf>
    <xf numFmtId="0" fontId="15" fillId="2" borderId="1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right" vertical="center" wrapText="1"/>
    </xf>
    <xf numFmtId="164" fontId="6" fillId="0" borderId="23" xfId="0" applyNumberFormat="1" applyFont="1" applyFill="1" applyBorder="1" applyAlignment="1">
      <alignment vertical="center" wrapText="1"/>
    </xf>
    <xf numFmtId="164" fontId="5" fillId="0" borderId="13" xfId="0" applyNumberFormat="1" applyFont="1" applyFill="1" applyBorder="1" applyAlignment="1">
      <alignment vertical="center" wrapText="1"/>
    </xf>
    <xf numFmtId="0" fontId="12" fillId="0" borderId="24" xfId="0" applyFont="1" applyFill="1" applyBorder="1" applyAlignment="1">
      <alignment vertical="center" wrapText="1"/>
    </xf>
    <xf numFmtId="164" fontId="11" fillId="2" borderId="25" xfId="0" applyNumberFormat="1" applyFont="1" applyFill="1" applyBorder="1" applyAlignment="1">
      <alignment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vertical="center" wrapText="1"/>
    </xf>
    <xf numFmtId="0" fontId="5" fillId="2" borderId="25" xfId="0" applyFont="1" applyFill="1" applyBorder="1" applyAlignment="1">
      <alignment vertical="center" wrapText="1"/>
    </xf>
    <xf numFmtId="164" fontId="5" fillId="2" borderId="25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1" fillId="0" borderId="7" xfId="0" applyNumberFormat="1" applyFont="1" applyFill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vertical="center" wrapText="1"/>
    </xf>
    <xf numFmtId="0" fontId="8" fillId="0" borderId="29" xfId="0" applyFont="1" applyFill="1" applyBorder="1" applyAlignment="1">
      <alignment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vertical="center" wrapText="1"/>
    </xf>
    <xf numFmtId="0" fontId="8" fillId="0" borderId="24" xfId="0" applyFont="1" applyFill="1" applyBorder="1" applyAlignment="1">
      <alignment vertical="center" wrapText="1"/>
    </xf>
    <xf numFmtId="0" fontId="8" fillId="0" borderId="3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vertical="center" wrapText="1"/>
    </xf>
    <xf numFmtId="0" fontId="9" fillId="0" borderId="29" xfId="0" applyFont="1" applyFill="1" applyBorder="1" applyAlignment="1">
      <alignment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27" xfId="0" applyFont="1" applyFill="1" applyBorder="1" applyAlignment="1">
      <alignment horizontal="center" vertical="center" wrapText="1"/>
    </xf>
    <xf numFmtId="164" fontId="5" fillId="0" borderId="27" xfId="0" applyNumberFormat="1" applyFont="1" applyFill="1" applyBorder="1" applyAlignment="1">
      <alignment vertical="center" wrapText="1"/>
    </xf>
    <xf numFmtId="164" fontId="5" fillId="0" borderId="16" xfId="0" applyNumberFormat="1" applyFont="1" applyFill="1" applyBorder="1" applyAlignment="1">
      <alignment vertical="center" wrapText="1"/>
    </xf>
    <xf numFmtId="164" fontId="6" fillId="0" borderId="17" xfId="0" applyNumberFormat="1" applyFont="1" applyFill="1" applyBorder="1" applyAlignment="1">
      <alignment vertical="center" wrapText="1"/>
    </xf>
    <xf numFmtId="0" fontId="9" fillId="0" borderId="24" xfId="0" applyFont="1" applyFill="1" applyBorder="1" applyAlignment="1">
      <alignment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right" vertical="center" wrapText="1"/>
    </xf>
    <xf numFmtId="0" fontId="10" fillId="0" borderId="29" xfId="0" applyFont="1" applyFill="1" applyBorder="1" applyAlignment="1">
      <alignment vertical="center" wrapText="1"/>
    </xf>
    <xf numFmtId="164" fontId="6" fillId="0" borderId="31" xfId="0" applyNumberFormat="1" applyFont="1" applyFill="1" applyBorder="1" applyAlignment="1">
      <alignment vertical="center" wrapText="1"/>
    </xf>
    <xf numFmtId="164" fontId="6" fillId="0" borderId="20" xfId="0" applyNumberFormat="1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164" fontId="6" fillId="0" borderId="33" xfId="0" applyNumberFormat="1" applyFont="1" applyFill="1" applyBorder="1" applyAlignment="1">
      <alignment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center" vertical="center" wrapText="1"/>
    </xf>
    <xf numFmtId="164" fontId="11" fillId="0" borderId="20" xfId="0" applyNumberFormat="1" applyFont="1" applyFill="1" applyBorder="1" applyAlignment="1">
      <alignment vertical="center" wrapText="1"/>
    </xf>
    <xf numFmtId="164" fontId="11" fillId="0" borderId="5" xfId="0" applyNumberFormat="1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164" fontId="5" fillId="0" borderId="31" xfId="0" applyNumberFormat="1" applyFont="1" applyFill="1" applyBorder="1" applyAlignment="1">
      <alignment vertical="center" wrapText="1"/>
    </xf>
    <xf numFmtId="164" fontId="5" fillId="0" borderId="33" xfId="0" applyNumberFormat="1" applyFont="1" applyFill="1" applyBorder="1" applyAlignment="1">
      <alignment vertical="center" wrapText="1"/>
    </xf>
    <xf numFmtId="164" fontId="18" fillId="0" borderId="31" xfId="0" applyNumberFormat="1" applyFont="1" applyFill="1" applyBorder="1" applyAlignment="1">
      <alignment vertical="center" wrapText="1"/>
    </xf>
    <xf numFmtId="164" fontId="18" fillId="0" borderId="33" xfId="0" applyNumberFormat="1" applyFont="1" applyFill="1" applyBorder="1" applyAlignment="1">
      <alignment vertical="center" wrapText="1"/>
    </xf>
    <xf numFmtId="4" fontId="5" fillId="0" borderId="11" xfId="0" applyNumberFormat="1" applyFont="1" applyFill="1" applyBorder="1" applyAlignment="1">
      <alignment vertical="center" wrapText="1"/>
    </xf>
    <xf numFmtId="4" fontId="5" fillId="0" borderId="35" xfId="0" applyNumberFormat="1" applyFont="1" applyFill="1" applyBorder="1" applyAlignment="1">
      <alignment vertical="center" wrapText="1"/>
    </xf>
    <xf numFmtId="4" fontId="5" fillId="0" borderId="12" xfId="0" applyNumberFormat="1" applyFont="1" applyFill="1" applyBorder="1" applyAlignment="1">
      <alignment vertical="center" wrapText="1"/>
    </xf>
    <xf numFmtId="4" fontId="5" fillId="0" borderId="15" xfId="0" applyNumberFormat="1" applyFont="1" applyFill="1" applyBorder="1" applyAlignment="1">
      <alignment vertical="center" wrapText="1"/>
    </xf>
    <xf numFmtId="4" fontId="5" fillId="0" borderId="31" xfId="0" applyNumberFormat="1" applyFont="1" applyFill="1" applyBorder="1" applyAlignment="1">
      <alignment horizontal="right" vertical="center" wrapText="1"/>
    </xf>
    <xf numFmtId="4" fontId="5" fillId="0" borderId="7" xfId="0" applyNumberFormat="1" applyFont="1" applyFill="1" applyBorder="1" applyAlignment="1">
      <alignment vertical="center" wrapText="1"/>
    </xf>
    <xf numFmtId="3" fontId="5" fillId="0" borderId="13" xfId="0" applyNumberFormat="1" applyFont="1" applyFill="1" applyBorder="1" applyAlignment="1">
      <alignment vertical="center" wrapText="1"/>
    </xf>
    <xf numFmtId="1" fontId="5" fillId="0" borderId="11" xfId="0" applyNumberFormat="1" applyFont="1" applyFill="1" applyBorder="1" applyAlignment="1">
      <alignment vertical="center" wrapText="1"/>
    </xf>
    <xf numFmtId="3" fontId="6" fillId="0" borderId="12" xfId="0" applyNumberFormat="1" applyFont="1" applyFill="1" applyBorder="1" applyAlignment="1">
      <alignment vertical="center" wrapText="1"/>
    </xf>
    <xf numFmtId="1" fontId="6" fillId="0" borderId="12" xfId="0" applyNumberFormat="1" applyFont="1" applyFill="1" applyBorder="1" applyAlignment="1">
      <alignment vertical="center" wrapText="1"/>
    </xf>
    <xf numFmtId="3" fontId="6" fillId="0" borderId="31" xfId="0" applyNumberFormat="1" applyFont="1" applyFill="1" applyBorder="1" applyAlignment="1">
      <alignment vertical="center" wrapText="1"/>
    </xf>
    <xf numFmtId="1" fontId="6" fillId="0" borderId="14" xfId="0" applyNumberFormat="1" applyFont="1" applyFill="1" applyBorder="1" applyAlignment="1">
      <alignment vertical="center" wrapText="1"/>
    </xf>
    <xf numFmtId="165" fontId="5" fillId="0" borderId="7" xfId="0" applyNumberFormat="1" applyFont="1" applyFill="1" applyBorder="1" applyAlignment="1">
      <alignment vertical="center" wrapText="1"/>
    </xf>
    <xf numFmtId="165" fontId="5" fillId="0" borderId="27" xfId="0" applyNumberFormat="1" applyFont="1" applyFill="1" applyBorder="1" applyAlignment="1">
      <alignment vertical="center" wrapText="1"/>
    </xf>
    <xf numFmtId="165" fontId="6" fillId="0" borderId="13" xfId="0" applyNumberFormat="1" applyFont="1" applyFill="1" applyBorder="1" applyAlignment="1">
      <alignment vertical="center" wrapText="1"/>
    </xf>
    <xf numFmtId="165" fontId="6" fillId="0" borderId="11" xfId="0" applyNumberFormat="1" applyFont="1" applyFill="1" applyBorder="1" applyAlignment="1">
      <alignment vertical="center" wrapText="1"/>
    </xf>
    <xf numFmtId="165" fontId="6" fillId="0" borderId="31" xfId="0" applyNumberFormat="1" applyFont="1" applyFill="1" applyBorder="1" applyAlignment="1">
      <alignment vertical="center" wrapText="1"/>
    </xf>
    <xf numFmtId="165" fontId="6" fillId="0" borderId="14" xfId="0" applyNumberFormat="1" applyFont="1" applyFill="1" applyBorder="1" applyAlignment="1">
      <alignment vertical="center" wrapText="1"/>
    </xf>
    <xf numFmtId="165" fontId="6" fillId="0" borderId="36" xfId="0" applyNumberFormat="1" applyFont="1" applyFill="1" applyBorder="1" applyAlignment="1">
      <alignment vertical="center" wrapText="1"/>
    </xf>
    <xf numFmtId="4" fontId="5" fillId="0" borderId="17" xfId="0" applyNumberFormat="1" applyFont="1" applyFill="1" applyBorder="1" applyAlignment="1">
      <alignment vertical="center" wrapText="1"/>
    </xf>
    <xf numFmtId="165" fontId="6" fillId="0" borderId="24" xfId="0" applyNumberFormat="1" applyFont="1" applyFill="1" applyBorder="1" applyAlignment="1">
      <alignment vertical="center" wrapText="1"/>
    </xf>
    <xf numFmtId="165" fontId="6" fillId="0" borderId="1" xfId="0" applyNumberFormat="1" applyFont="1" applyFill="1" applyBorder="1" applyAlignment="1">
      <alignment vertical="center" wrapText="1"/>
    </xf>
    <xf numFmtId="165" fontId="6" fillId="0" borderId="37" xfId="0" applyNumberFormat="1" applyFont="1" applyFill="1" applyBorder="1" applyAlignment="1">
      <alignment vertical="center" wrapText="1"/>
    </xf>
    <xf numFmtId="4" fontId="5" fillId="0" borderId="33" xfId="0" applyNumberFormat="1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wrapText="1"/>
    </xf>
    <xf numFmtId="165" fontId="6" fillId="0" borderId="29" xfId="0" applyNumberFormat="1" applyFont="1" applyFill="1" applyBorder="1" applyAlignment="1">
      <alignment vertical="center" wrapText="1"/>
    </xf>
    <xf numFmtId="0" fontId="5" fillId="0" borderId="38" xfId="0" applyFont="1" applyFill="1" applyBorder="1" applyAlignment="1">
      <alignment vertical="center" wrapText="1"/>
    </xf>
    <xf numFmtId="165" fontId="6" fillId="0" borderId="38" xfId="0" applyNumberFormat="1" applyFont="1" applyFill="1" applyBorder="1" applyAlignment="1">
      <alignment vertical="center" wrapText="1"/>
    </xf>
    <xf numFmtId="4" fontId="5" fillId="0" borderId="8" xfId="0" applyNumberFormat="1" applyFont="1" applyFill="1" applyBorder="1" applyAlignment="1">
      <alignment vertical="center" wrapText="1"/>
    </xf>
    <xf numFmtId="164" fontId="18" fillId="0" borderId="7" xfId="0" applyNumberFormat="1" applyFont="1" applyFill="1" applyBorder="1" applyAlignment="1">
      <alignment vertical="center" wrapText="1"/>
    </xf>
    <xf numFmtId="164" fontId="18" fillId="0" borderId="20" xfId="0" applyNumberFormat="1" applyFont="1" applyFill="1" applyBorder="1" applyAlignment="1">
      <alignment vertical="center" wrapText="1"/>
    </xf>
    <xf numFmtId="164" fontId="18" fillId="0" borderId="12" xfId="0" applyNumberFormat="1" applyFont="1" applyFill="1" applyBorder="1" applyAlignment="1">
      <alignment vertical="center" wrapText="1"/>
    </xf>
    <xf numFmtId="164" fontId="6" fillId="0" borderId="2" xfId="0" applyNumberFormat="1" applyFont="1" applyFill="1" applyBorder="1" applyAlignment="1">
      <alignment vertical="center" wrapText="1"/>
    </xf>
    <xf numFmtId="164" fontId="5" fillId="0" borderId="4" xfId="0" applyNumberFormat="1" applyFont="1" applyFill="1" applyBorder="1" applyAlignment="1">
      <alignment vertical="center" wrapText="1"/>
    </xf>
    <xf numFmtId="164" fontId="19" fillId="0" borderId="21" xfId="0" applyNumberFormat="1" applyFont="1" applyFill="1" applyBorder="1" applyAlignment="1">
      <alignment vertical="center" wrapText="1"/>
    </xf>
    <xf numFmtId="14" fontId="15" fillId="0" borderId="15" xfId="0" applyNumberFormat="1" applyFont="1" applyFill="1" applyBorder="1" applyAlignment="1">
      <alignment horizontal="right" vertical="center"/>
    </xf>
    <xf numFmtId="0" fontId="6" fillId="0" borderId="29" xfId="0" applyFont="1" applyFill="1" applyBorder="1" applyAlignment="1">
      <alignment vertical="center" wrapText="1"/>
    </xf>
    <xf numFmtId="0" fontId="6" fillId="0" borderId="23" xfId="0" applyFont="1" applyFill="1" applyBorder="1" applyAlignment="1">
      <alignment horizontal="center" vertical="center" wrapText="1"/>
    </xf>
    <xf numFmtId="165" fontId="11" fillId="0" borderId="7" xfId="0" applyNumberFormat="1" applyFont="1" applyFill="1" applyBorder="1" applyAlignment="1">
      <alignment vertical="center" wrapText="1"/>
    </xf>
    <xf numFmtId="164" fontId="5" fillId="0" borderId="11" xfId="0" applyNumberFormat="1" applyFont="1" applyFill="1" applyBorder="1" applyAlignment="1">
      <alignment vertical="center" wrapText="1"/>
    </xf>
    <xf numFmtId="164" fontId="5" fillId="0" borderId="3" xfId="0" applyNumberFormat="1" applyFont="1" applyFill="1" applyBorder="1" applyAlignment="1">
      <alignment vertical="center" wrapText="1"/>
    </xf>
    <xf numFmtId="10" fontId="5" fillId="0" borderId="31" xfId="0" applyNumberFormat="1" applyFont="1" applyFill="1" applyBorder="1" applyAlignment="1">
      <alignment horizontal="right" vertical="center" wrapText="1"/>
    </xf>
    <xf numFmtId="164" fontId="5" fillId="0" borderId="35" xfId="0" applyNumberFormat="1" applyFont="1" applyFill="1" applyBorder="1" applyAlignment="1">
      <alignment vertical="center" wrapText="1"/>
    </xf>
    <xf numFmtId="4" fontId="5" fillId="0" borderId="0" xfId="0" applyNumberFormat="1" applyFont="1" applyFill="1" applyBorder="1" applyAlignment="1">
      <alignment vertical="center" wrapText="1"/>
    </xf>
    <xf numFmtId="164" fontId="11" fillId="2" borderId="0" xfId="0" applyNumberFormat="1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wrapText="1" shrinkToFit="1"/>
    </xf>
    <xf numFmtId="0" fontId="3" fillId="0" borderId="39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vertical="center" wrapText="1"/>
    </xf>
    <xf numFmtId="164" fontId="11" fillId="0" borderId="27" xfId="0" applyNumberFormat="1" applyFont="1" applyFill="1" applyBorder="1" applyAlignment="1">
      <alignment vertical="center" wrapText="1"/>
    </xf>
    <xf numFmtId="164" fontId="5" fillId="0" borderId="21" xfId="0" applyNumberFormat="1" applyFont="1" applyFill="1" applyBorder="1" applyAlignment="1">
      <alignment vertical="center" wrapText="1"/>
    </xf>
    <xf numFmtId="164" fontId="11" fillId="0" borderId="9" xfId="0" applyNumberFormat="1" applyFont="1" applyFill="1" applyBorder="1" applyAlignment="1">
      <alignment vertical="center" wrapText="1"/>
    </xf>
    <xf numFmtId="164" fontId="6" fillId="0" borderId="24" xfId="0" applyNumberFormat="1" applyFont="1" applyFill="1" applyBorder="1" applyAlignment="1">
      <alignment vertical="center" wrapText="1"/>
    </xf>
    <xf numFmtId="164" fontId="20" fillId="0" borderId="12" xfId="0" applyNumberFormat="1" applyFont="1" applyFill="1" applyBorder="1" applyAlignment="1">
      <alignment vertical="center" wrapText="1"/>
    </xf>
    <xf numFmtId="14" fontId="15" fillId="0" borderId="33" xfId="0" applyNumberFormat="1" applyFont="1" applyFill="1" applyBorder="1" applyAlignment="1">
      <alignment horizontal="right" vertical="center"/>
    </xf>
    <xf numFmtId="0" fontId="15" fillId="2" borderId="22" xfId="0" applyFont="1" applyFill="1" applyBorder="1" applyAlignment="1">
      <alignment horizontal="left" vertical="center"/>
    </xf>
    <xf numFmtId="0" fontId="15" fillId="2" borderId="4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2" borderId="41" xfId="0" applyFont="1" applyFill="1" applyBorder="1" applyAlignment="1">
      <alignment horizontal="left" vertical="center"/>
    </xf>
    <xf numFmtId="0" fontId="15" fillId="2" borderId="42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5" fillId="2" borderId="36" xfId="0" applyFont="1" applyFill="1" applyBorder="1" applyAlignment="1">
      <alignment horizontal="left" vertical="center"/>
    </xf>
    <xf numFmtId="0" fontId="15" fillId="2" borderId="35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15" fillId="3" borderId="10" xfId="0" applyFont="1" applyFill="1" applyBorder="1" applyAlignment="1">
      <alignment horizontal="left" vertical="center"/>
    </xf>
    <xf numFmtId="0" fontId="15" fillId="3" borderId="27" xfId="0" applyFont="1" applyFill="1" applyBorder="1" applyAlignment="1">
      <alignment horizontal="left" vertical="center"/>
    </xf>
    <xf numFmtId="0" fontId="15" fillId="3" borderId="16" xfId="0" applyFont="1" applyFill="1" applyBorder="1" applyAlignment="1">
      <alignment horizontal="left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49" fontId="5" fillId="0" borderId="10" xfId="0" applyNumberFormat="1" applyFont="1" applyBorder="1" applyAlignment="1">
      <alignment horizontal="left" vertical="top" wrapText="1"/>
    </xf>
    <xf numFmtId="49" fontId="5" fillId="0" borderId="27" xfId="0" applyNumberFormat="1" applyFont="1" applyBorder="1" applyAlignment="1">
      <alignment horizontal="left" vertical="top" wrapText="1"/>
    </xf>
    <xf numFmtId="49" fontId="5" fillId="0" borderId="16" xfId="0" applyNumberFormat="1" applyFont="1" applyBorder="1" applyAlignment="1">
      <alignment horizontal="left" vertical="top" wrapText="1"/>
    </xf>
    <xf numFmtId="0" fontId="15" fillId="0" borderId="27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27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6"/>
  <sheetViews>
    <sheetView tabSelected="1" view="pageBreakPreview" zoomScale="70" zoomScaleNormal="70" zoomScaleSheetLayoutView="70" workbookViewId="0">
      <selection activeCell="F30" sqref="F30"/>
    </sheetView>
  </sheetViews>
  <sheetFormatPr defaultRowHeight="30" x14ac:dyDescent="0.25"/>
  <cols>
    <col min="1" max="1" width="76.28515625" style="3" customWidth="1"/>
    <col min="2" max="2" width="9.42578125" style="29" customWidth="1"/>
    <col min="3" max="3" width="14.7109375" style="4" customWidth="1"/>
    <col min="4" max="4" width="20.5703125" style="4" customWidth="1"/>
    <col min="5" max="5" width="19" style="48" customWidth="1"/>
    <col min="6" max="6" width="24.140625" style="3" customWidth="1"/>
    <col min="7" max="7" width="16.42578125" style="3" customWidth="1"/>
    <col min="8" max="8" width="17.28515625" style="3" customWidth="1"/>
    <col min="9" max="9" width="18.28515625" style="3" customWidth="1"/>
    <col min="10" max="10" width="20.140625" style="3" customWidth="1"/>
    <col min="11" max="11" width="28.42578125" style="3" customWidth="1"/>
    <col min="12" max="12" width="9.140625" style="23" hidden="1" customWidth="1"/>
    <col min="13" max="13" width="21" style="23" customWidth="1"/>
    <col min="14" max="14" width="22.85546875" style="23" customWidth="1"/>
    <col min="15" max="15" width="12.42578125" style="23" customWidth="1"/>
    <col min="16" max="16" width="12.140625" style="23" customWidth="1"/>
    <col min="17" max="17" width="11.85546875" style="23" customWidth="1"/>
    <col min="18" max="18" width="12.42578125" style="23" customWidth="1"/>
    <col min="19" max="19" width="13" style="23" customWidth="1"/>
    <col min="20" max="16384" width="9.140625" style="23"/>
  </cols>
  <sheetData>
    <row r="1" spans="1:13" s="1" customFormat="1" ht="46.5" customHeight="1" x14ac:dyDescent="0.25">
      <c r="A1" s="1" t="s">
        <v>275</v>
      </c>
      <c r="B1" s="29"/>
      <c r="C1" s="2"/>
      <c r="D1" s="2"/>
      <c r="E1" s="44"/>
      <c r="G1" s="212" t="s">
        <v>281</v>
      </c>
      <c r="H1" s="212"/>
      <c r="I1" s="212"/>
      <c r="J1" s="212"/>
      <c r="K1" s="212"/>
    </row>
    <row r="2" spans="1:13" s="13" customFormat="1" ht="20.25" customHeight="1" x14ac:dyDescent="0.25">
      <c r="B2" s="30"/>
      <c r="C2" s="14"/>
      <c r="D2" s="14"/>
      <c r="E2" s="45"/>
      <c r="G2" s="15"/>
      <c r="H2" s="15"/>
      <c r="I2" s="15"/>
      <c r="J2" s="15"/>
      <c r="K2" s="15"/>
    </row>
    <row r="3" spans="1:13" s="13" customFormat="1" ht="19.5" x14ac:dyDescent="0.25">
      <c r="A3" s="37"/>
      <c r="B3" s="38"/>
      <c r="C3" s="39"/>
      <c r="D3" s="40"/>
      <c r="E3" s="40"/>
      <c r="F3" s="37"/>
      <c r="G3" s="41" t="s">
        <v>0</v>
      </c>
      <c r="H3" s="37"/>
      <c r="I3" s="41"/>
      <c r="J3" s="41"/>
      <c r="K3" s="37"/>
    </row>
    <row r="4" spans="1:13" s="13" customFormat="1" ht="24" customHeight="1" x14ac:dyDescent="0.25">
      <c r="A4" s="37" t="s">
        <v>1</v>
      </c>
      <c r="B4" s="38"/>
      <c r="C4" s="39"/>
      <c r="D4" s="40"/>
      <c r="E4" s="40"/>
      <c r="F4" s="37"/>
      <c r="G4" s="41"/>
      <c r="H4" s="37"/>
      <c r="I4" s="41"/>
      <c r="J4" s="41"/>
      <c r="K4" s="37"/>
    </row>
    <row r="5" spans="1:13" s="13" customFormat="1" ht="24" customHeight="1" x14ac:dyDescent="0.25">
      <c r="A5" s="37" t="s">
        <v>209</v>
      </c>
      <c r="B5" s="38"/>
      <c r="C5" s="39"/>
      <c r="D5" s="40"/>
      <c r="E5" s="40"/>
      <c r="F5" s="37"/>
      <c r="G5" s="41" t="s">
        <v>282</v>
      </c>
      <c r="H5" s="37"/>
      <c r="I5" s="41"/>
      <c r="J5" s="37"/>
      <c r="K5" s="37"/>
    </row>
    <row r="6" spans="1:13" s="13" customFormat="1" ht="24" customHeight="1" x14ac:dyDescent="0.25">
      <c r="A6" s="37" t="s">
        <v>277</v>
      </c>
      <c r="B6" s="38"/>
      <c r="C6" s="39"/>
      <c r="D6" s="40"/>
      <c r="E6" s="40"/>
      <c r="F6" s="37"/>
      <c r="G6" s="41" t="s">
        <v>349</v>
      </c>
      <c r="H6" s="37"/>
      <c r="I6" s="41"/>
      <c r="J6" s="41"/>
      <c r="K6" s="37"/>
    </row>
    <row r="7" spans="1:13" s="13" customFormat="1" ht="24" customHeight="1" thickBot="1" x14ac:dyDescent="0.3">
      <c r="A7" s="37" t="s">
        <v>279</v>
      </c>
      <c r="B7" s="38"/>
      <c r="C7" s="39"/>
      <c r="D7" s="40"/>
      <c r="E7" s="40"/>
      <c r="F7" s="37"/>
      <c r="G7" s="41"/>
      <c r="H7" s="37"/>
      <c r="I7" s="41"/>
      <c r="J7" s="41"/>
      <c r="K7" s="37"/>
    </row>
    <row r="8" spans="1:13" s="13" customFormat="1" ht="24" customHeight="1" x14ac:dyDescent="0.25">
      <c r="A8" s="37" t="s">
        <v>2</v>
      </c>
      <c r="B8" s="38"/>
      <c r="C8" s="39"/>
      <c r="D8" s="40"/>
      <c r="E8" s="40"/>
      <c r="F8" s="37"/>
      <c r="G8" s="41"/>
      <c r="H8" s="37"/>
      <c r="I8" s="213" t="s">
        <v>3</v>
      </c>
      <c r="J8" s="214"/>
      <c r="K8" s="85"/>
      <c r="L8" s="16" t="s">
        <v>4</v>
      </c>
      <c r="M8" s="45"/>
    </row>
    <row r="9" spans="1:13" s="13" customFormat="1" ht="24" customHeight="1" x14ac:dyDescent="0.25">
      <c r="A9" s="37" t="s">
        <v>1</v>
      </c>
      <c r="B9" s="38"/>
      <c r="C9" s="39"/>
      <c r="D9" s="40"/>
      <c r="E9" s="40"/>
      <c r="F9" s="37"/>
      <c r="G9" s="41"/>
      <c r="H9" s="37"/>
      <c r="I9" s="204" t="s">
        <v>319</v>
      </c>
      <c r="J9" s="205"/>
      <c r="K9" s="85"/>
      <c r="L9" s="16"/>
      <c r="M9" s="45"/>
    </row>
    <row r="10" spans="1:13" s="13" customFormat="1" ht="24" customHeight="1" x14ac:dyDescent="0.25">
      <c r="A10" s="37" t="s">
        <v>278</v>
      </c>
      <c r="B10" s="38"/>
      <c r="C10" s="39"/>
      <c r="D10" s="40"/>
      <c r="E10" s="40"/>
      <c r="F10" s="37"/>
      <c r="G10" s="41"/>
      <c r="H10" s="37"/>
      <c r="I10" s="204" t="s">
        <v>5</v>
      </c>
      <c r="J10" s="205"/>
      <c r="K10" s="85" t="s">
        <v>4</v>
      </c>
      <c r="L10" s="16"/>
      <c r="M10" s="45"/>
    </row>
    <row r="11" spans="1:13" s="13" customFormat="1" ht="24" customHeight="1" x14ac:dyDescent="0.25">
      <c r="A11" s="37" t="s">
        <v>277</v>
      </c>
      <c r="B11" s="38"/>
      <c r="C11" s="39"/>
      <c r="D11" s="40"/>
      <c r="E11" s="40"/>
      <c r="F11" s="37"/>
      <c r="G11" s="41"/>
      <c r="H11" s="37"/>
      <c r="I11" s="204" t="s">
        <v>6</v>
      </c>
      <c r="J11" s="205"/>
      <c r="K11" s="185">
        <v>45104</v>
      </c>
      <c r="L11" s="16"/>
      <c r="M11" s="45"/>
    </row>
    <row r="12" spans="1:13" s="13" customFormat="1" ht="24" customHeight="1" x14ac:dyDescent="0.25">
      <c r="A12" s="37"/>
      <c r="B12" s="38"/>
      <c r="C12" s="39"/>
      <c r="D12" s="40"/>
      <c r="E12" s="40"/>
      <c r="F12" s="37"/>
      <c r="G12" s="41"/>
      <c r="H12" s="37"/>
      <c r="I12" s="204" t="s">
        <v>6</v>
      </c>
      <c r="J12" s="205"/>
      <c r="K12" s="185">
        <v>45195</v>
      </c>
      <c r="L12" s="16"/>
      <c r="M12" s="45"/>
    </row>
    <row r="13" spans="1:13" s="13" customFormat="1" ht="24" customHeight="1" x14ac:dyDescent="0.25">
      <c r="A13" s="37"/>
      <c r="B13" s="38"/>
      <c r="C13" s="39"/>
      <c r="D13" s="40"/>
      <c r="E13" s="40"/>
      <c r="F13" s="37"/>
      <c r="G13" s="41"/>
      <c r="H13" s="37"/>
      <c r="I13" s="204" t="s">
        <v>6</v>
      </c>
      <c r="J13" s="205"/>
      <c r="K13" s="203">
        <v>45279</v>
      </c>
      <c r="L13" s="16"/>
      <c r="M13" s="45"/>
    </row>
    <row r="14" spans="1:13" s="13" customFormat="1" ht="24" customHeight="1" thickBot="1" x14ac:dyDescent="0.3">
      <c r="A14" s="37" t="s">
        <v>280</v>
      </c>
      <c r="B14" s="38"/>
      <c r="C14" s="39"/>
      <c r="D14" s="40"/>
      <c r="E14" s="40"/>
      <c r="F14" s="37"/>
      <c r="G14" s="41"/>
      <c r="H14" s="37"/>
      <c r="I14" s="210" t="s">
        <v>7</v>
      </c>
      <c r="J14" s="211"/>
      <c r="K14" s="42"/>
      <c r="L14" s="16"/>
      <c r="M14" s="45"/>
    </row>
    <row r="15" spans="1:13" s="13" customFormat="1" ht="19.5" x14ac:dyDescent="0.25">
      <c r="A15" s="37" t="s">
        <v>2</v>
      </c>
      <c r="B15" s="38"/>
      <c r="C15" s="39"/>
      <c r="D15" s="40"/>
      <c r="E15" s="40"/>
      <c r="F15" s="37"/>
      <c r="G15" s="41"/>
      <c r="H15" s="37"/>
      <c r="I15" s="41"/>
      <c r="J15" s="41"/>
      <c r="K15" s="37"/>
    </row>
    <row r="16" spans="1:13" s="13" customFormat="1" ht="7.5" customHeight="1" thickBot="1" x14ac:dyDescent="0.3">
      <c r="A16" s="37"/>
      <c r="B16" s="38"/>
      <c r="C16" s="43"/>
      <c r="D16" s="43"/>
      <c r="E16" s="46"/>
      <c r="F16" s="43"/>
      <c r="G16" s="41"/>
      <c r="H16" s="37"/>
      <c r="I16" s="224"/>
      <c r="J16" s="224"/>
      <c r="K16" s="37"/>
    </row>
    <row r="17" spans="1:13" s="13" customFormat="1" ht="18" customHeight="1" thickBot="1" x14ac:dyDescent="0.3">
      <c r="A17" s="49" t="s">
        <v>8</v>
      </c>
      <c r="B17" s="218">
        <v>2023</v>
      </c>
      <c r="C17" s="219"/>
      <c r="D17" s="219"/>
      <c r="E17" s="219"/>
      <c r="F17" s="219"/>
      <c r="G17" s="219"/>
      <c r="H17" s="220"/>
      <c r="I17" s="221" t="s">
        <v>9</v>
      </c>
      <c r="J17" s="222"/>
      <c r="K17" s="223"/>
      <c r="L17" s="17"/>
      <c r="M17" s="19"/>
    </row>
    <row r="18" spans="1:13" s="13" customFormat="1" ht="39" customHeight="1" thickBot="1" x14ac:dyDescent="0.3">
      <c r="A18" s="50" t="s">
        <v>10</v>
      </c>
      <c r="B18" s="215" t="s">
        <v>285</v>
      </c>
      <c r="C18" s="216"/>
      <c r="D18" s="216"/>
      <c r="E18" s="216"/>
      <c r="F18" s="216"/>
      <c r="G18" s="216"/>
      <c r="H18" s="217"/>
      <c r="I18" s="208" t="s">
        <v>11</v>
      </c>
      <c r="J18" s="209"/>
      <c r="K18" s="51">
        <v>33271905</v>
      </c>
      <c r="L18" s="17"/>
      <c r="M18" s="19"/>
    </row>
    <row r="19" spans="1:13" s="13" customFormat="1" ht="18" customHeight="1" thickBot="1" x14ac:dyDescent="0.3">
      <c r="A19" s="50" t="s">
        <v>12</v>
      </c>
      <c r="B19" s="215" t="s">
        <v>290</v>
      </c>
      <c r="C19" s="216"/>
      <c r="D19" s="216"/>
      <c r="E19" s="216"/>
      <c r="F19" s="216"/>
      <c r="G19" s="216"/>
      <c r="H19" s="217"/>
      <c r="I19" s="208" t="s">
        <v>13</v>
      </c>
      <c r="J19" s="209"/>
      <c r="K19" s="51">
        <v>150</v>
      </c>
      <c r="L19" s="17"/>
      <c r="M19" s="19"/>
    </row>
    <row r="20" spans="1:13" s="13" customFormat="1" ht="18" customHeight="1" thickBot="1" x14ac:dyDescent="0.3">
      <c r="A20" s="50" t="s">
        <v>14</v>
      </c>
      <c r="B20" s="215" t="s">
        <v>286</v>
      </c>
      <c r="C20" s="216"/>
      <c r="D20" s="216"/>
      <c r="E20" s="216"/>
      <c r="F20" s="216"/>
      <c r="G20" s="216"/>
      <c r="H20" s="217"/>
      <c r="I20" s="208" t="s">
        <v>15</v>
      </c>
      <c r="J20" s="209"/>
      <c r="K20" s="51"/>
      <c r="L20" s="17"/>
      <c r="M20" s="19"/>
    </row>
    <row r="21" spans="1:13" s="13" customFormat="1" ht="18" customHeight="1" thickBot="1" x14ac:dyDescent="0.3">
      <c r="A21" s="50" t="s">
        <v>16</v>
      </c>
      <c r="B21" s="215" t="s">
        <v>287</v>
      </c>
      <c r="C21" s="216"/>
      <c r="D21" s="216"/>
      <c r="E21" s="216"/>
      <c r="F21" s="216"/>
      <c r="G21" s="216"/>
      <c r="H21" s="217"/>
      <c r="I21" s="208" t="s">
        <v>17</v>
      </c>
      <c r="J21" s="209"/>
      <c r="K21" s="51"/>
      <c r="L21" s="17"/>
      <c r="M21" s="19"/>
    </row>
    <row r="22" spans="1:13" s="13" customFormat="1" ht="18" customHeight="1" thickBot="1" x14ac:dyDescent="0.3">
      <c r="A22" s="50" t="s">
        <v>18</v>
      </c>
      <c r="B22" s="215" t="s">
        <v>271</v>
      </c>
      <c r="C22" s="216"/>
      <c r="D22" s="216"/>
      <c r="E22" s="216"/>
      <c r="F22" s="216"/>
      <c r="G22" s="216"/>
      <c r="H22" s="217"/>
      <c r="I22" s="208" t="s">
        <v>19</v>
      </c>
      <c r="J22" s="209"/>
      <c r="K22" s="51"/>
      <c r="L22" s="17"/>
      <c r="M22" s="19"/>
    </row>
    <row r="23" spans="1:13" s="13" customFormat="1" ht="18" customHeight="1" thickBot="1" x14ac:dyDescent="0.3">
      <c r="A23" s="50" t="s">
        <v>20</v>
      </c>
      <c r="B23" s="215" t="s">
        <v>272</v>
      </c>
      <c r="C23" s="216"/>
      <c r="D23" s="216"/>
      <c r="E23" s="216"/>
      <c r="F23" s="216"/>
      <c r="G23" s="216"/>
      <c r="H23" s="217"/>
      <c r="I23" s="208" t="s">
        <v>21</v>
      </c>
      <c r="J23" s="209"/>
      <c r="K23" s="86" t="s">
        <v>320</v>
      </c>
      <c r="L23" s="17"/>
      <c r="M23" s="19"/>
    </row>
    <row r="24" spans="1:13" s="13" customFormat="1" ht="18" customHeight="1" thickBot="1" x14ac:dyDescent="0.3">
      <c r="A24" s="50" t="s">
        <v>22</v>
      </c>
      <c r="B24" s="243" t="s">
        <v>29</v>
      </c>
      <c r="C24" s="244"/>
      <c r="D24" s="244"/>
      <c r="E24" s="244"/>
      <c r="F24" s="244"/>
      <c r="G24" s="244"/>
      <c r="H24" s="245"/>
      <c r="I24" s="52"/>
      <c r="J24" s="53"/>
      <c r="K24" s="51"/>
      <c r="L24" s="18"/>
      <c r="M24" s="19"/>
    </row>
    <row r="25" spans="1:13" s="13" customFormat="1" ht="18" customHeight="1" thickBot="1" x14ac:dyDescent="0.3">
      <c r="A25" s="50" t="s">
        <v>23</v>
      </c>
      <c r="B25" s="215" t="s">
        <v>273</v>
      </c>
      <c r="C25" s="216"/>
      <c r="D25" s="216"/>
      <c r="E25" s="216"/>
      <c r="F25" s="216"/>
      <c r="G25" s="216"/>
      <c r="H25" s="217"/>
      <c r="I25" s="52"/>
      <c r="J25" s="53"/>
      <c r="K25" s="51"/>
      <c r="L25" s="17"/>
      <c r="M25" s="19"/>
    </row>
    <row r="26" spans="1:13" s="13" customFormat="1" ht="20.25" thickBot="1" x14ac:dyDescent="0.3">
      <c r="A26" s="50" t="s">
        <v>274</v>
      </c>
      <c r="B26" s="208">
        <v>289</v>
      </c>
      <c r="C26" s="240"/>
      <c r="D26" s="240"/>
      <c r="E26" s="240"/>
      <c r="F26" s="240"/>
      <c r="G26" s="240"/>
      <c r="H26" s="209"/>
      <c r="I26" s="208" t="s">
        <v>24</v>
      </c>
      <c r="J26" s="209"/>
      <c r="K26" s="51"/>
      <c r="L26" s="17"/>
      <c r="M26" s="19"/>
    </row>
    <row r="27" spans="1:13" s="13" customFormat="1" ht="20.25" thickBot="1" x14ac:dyDescent="0.3">
      <c r="A27" s="50" t="s">
        <v>25</v>
      </c>
      <c r="B27" s="215" t="s">
        <v>288</v>
      </c>
      <c r="C27" s="216"/>
      <c r="D27" s="216"/>
      <c r="E27" s="216"/>
      <c r="F27" s="216"/>
      <c r="G27" s="216"/>
      <c r="H27" s="217"/>
      <c r="I27" s="208" t="s">
        <v>26</v>
      </c>
      <c r="J27" s="209"/>
      <c r="K27" s="51"/>
      <c r="L27" s="17"/>
      <c r="M27" s="19"/>
    </row>
    <row r="28" spans="1:13" s="13" customFormat="1" ht="18" customHeight="1" thickBot="1" x14ac:dyDescent="0.3">
      <c r="A28" s="50" t="s">
        <v>27</v>
      </c>
      <c r="B28" s="237" t="s">
        <v>321</v>
      </c>
      <c r="C28" s="238"/>
      <c r="D28" s="238"/>
      <c r="E28" s="238"/>
      <c r="F28" s="238"/>
      <c r="G28" s="238"/>
      <c r="H28" s="239"/>
      <c r="I28" s="54"/>
      <c r="J28" s="54"/>
      <c r="K28" s="54"/>
      <c r="L28" s="18"/>
      <c r="M28" s="19"/>
    </row>
    <row r="29" spans="1:13" s="13" customFormat="1" ht="18" customHeight="1" thickBot="1" x14ac:dyDescent="0.3">
      <c r="A29" s="50" t="s">
        <v>28</v>
      </c>
      <c r="B29" s="215" t="s">
        <v>289</v>
      </c>
      <c r="C29" s="216"/>
      <c r="D29" s="216"/>
      <c r="E29" s="216"/>
      <c r="F29" s="216"/>
      <c r="G29" s="216"/>
      <c r="H29" s="217"/>
      <c r="I29" s="37"/>
      <c r="J29" s="37"/>
      <c r="K29" s="37"/>
    </row>
    <row r="30" spans="1:13" s="13" customFormat="1" ht="15" customHeight="1" x14ac:dyDescent="0.25">
      <c r="A30" s="19"/>
      <c r="B30" s="31"/>
      <c r="C30" s="14"/>
      <c r="D30" s="14"/>
      <c r="E30" s="45"/>
    </row>
    <row r="31" spans="1:13" s="13" customFormat="1" ht="56.25" customHeight="1" x14ac:dyDescent="0.25">
      <c r="A31" s="227" t="s">
        <v>322</v>
      </c>
      <c r="B31" s="227"/>
      <c r="C31" s="227"/>
      <c r="D31" s="227"/>
      <c r="E31" s="227"/>
      <c r="F31" s="227"/>
      <c r="G31" s="227"/>
      <c r="H31" s="227"/>
      <c r="I31" s="227"/>
      <c r="J31" s="227"/>
    </row>
    <row r="32" spans="1:13" s="13" customFormat="1" ht="18" customHeight="1" thickBot="1" x14ac:dyDescent="0.3">
      <c r="A32" s="20"/>
      <c r="B32" s="32"/>
      <c r="C32" s="20"/>
      <c r="D32" s="20"/>
      <c r="E32" s="20"/>
      <c r="F32" s="20"/>
      <c r="G32" s="20"/>
      <c r="H32" s="20"/>
      <c r="I32" s="20"/>
      <c r="J32" s="95" t="s">
        <v>29</v>
      </c>
    </row>
    <row r="33" spans="1:19" s="13" customFormat="1" ht="37.5" customHeight="1" thickBot="1" x14ac:dyDescent="0.3">
      <c r="A33" s="228" t="s">
        <v>30</v>
      </c>
      <c r="B33" s="241" t="s">
        <v>113</v>
      </c>
      <c r="C33" s="230" t="s">
        <v>31</v>
      </c>
      <c r="D33" s="230" t="s">
        <v>323</v>
      </c>
      <c r="E33" s="230" t="s">
        <v>324</v>
      </c>
      <c r="F33" s="230" t="s">
        <v>329</v>
      </c>
      <c r="G33" s="232" t="s">
        <v>32</v>
      </c>
      <c r="H33" s="233"/>
      <c r="I33" s="233"/>
      <c r="J33" s="234"/>
      <c r="K33" s="230" t="s">
        <v>33</v>
      </c>
    </row>
    <row r="34" spans="1:19" s="13" customFormat="1" ht="42" customHeight="1" thickBot="1" x14ac:dyDescent="0.3">
      <c r="A34" s="229"/>
      <c r="B34" s="242"/>
      <c r="C34" s="231"/>
      <c r="D34" s="231"/>
      <c r="E34" s="231"/>
      <c r="F34" s="231"/>
      <c r="G34" s="21" t="s">
        <v>34</v>
      </c>
      <c r="H34" s="195" t="s">
        <v>35</v>
      </c>
      <c r="I34" s="22" t="s">
        <v>36</v>
      </c>
      <c r="J34" s="83" t="s">
        <v>37</v>
      </c>
      <c r="K34" s="231"/>
    </row>
    <row r="35" spans="1:19" s="9" customFormat="1" ht="17.25" customHeight="1" thickBot="1" x14ac:dyDescent="0.3">
      <c r="A35" s="10">
        <v>1</v>
      </c>
      <c r="B35" s="33">
        <v>2</v>
      </c>
      <c r="C35" s="11">
        <v>3</v>
      </c>
      <c r="D35" s="11">
        <v>4</v>
      </c>
      <c r="E35" s="11">
        <v>5</v>
      </c>
      <c r="F35" s="11">
        <v>6</v>
      </c>
      <c r="G35" s="12">
        <v>7</v>
      </c>
      <c r="H35" s="196">
        <v>8</v>
      </c>
      <c r="I35" s="12">
        <v>9</v>
      </c>
      <c r="J35" s="11">
        <v>10</v>
      </c>
      <c r="K35" s="11">
        <v>11</v>
      </c>
      <c r="N35" s="26"/>
    </row>
    <row r="36" spans="1:19" s="35" customFormat="1" ht="32.25" customHeight="1" thickBot="1" x14ac:dyDescent="0.3">
      <c r="A36" s="97" t="s">
        <v>38</v>
      </c>
      <c r="B36" s="98">
        <v>1</v>
      </c>
      <c r="C36" s="99">
        <v>1000</v>
      </c>
      <c r="D36" s="97"/>
      <c r="E36" s="97"/>
      <c r="F36" s="188"/>
      <c r="G36" s="97"/>
      <c r="H36" s="197"/>
      <c r="I36" s="97"/>
      <c r="J36" s="100"/>
      <c r="K36" s="100"/>
    </row>
    <row r="37" spans="1:19" s="36" customFormat="1" ht="21" customHeight="1" thickBot="1" x14ac:dyDescent="0.3">
      <c r="A37" s="101" t="s">
        <v>214</v>
      </c>
      <c r="B37" s="102">
        <f>B36+1</f>
        <v>2</v>
      </c>
      <c r="C37" s="99">
        <v>1010</v>
      </c>
      <c r="D37" s="96">
        <f>D38+D39+D50+D54+D55</f>
        <v>63593.5</v>
      </c>
      <c r="E37" s="96">
        <f>E38+E39+E50+E54+E55</f>
        <v>71112.5</v>
      </c>
      <c r="F37" s="78">
        <f t="shared" ref="F37:F54" si="0">SUM(G37:J37)</f>
        <v>75830.899999999994</v>
      </c>
      <c r="G37" s="96">
        <f>G38+G39+G50+G54+G55</f>
        <v>19781.3</v>
      </c>
      <c r="H37" s="198">
        <f>H38+H39+H50+H54+H55</f>
        <v>18905.199999999997</v>
      </c>
      <c r="I37" s="96">
        <f>I38+I39+I50+I54+I55</f>
        <v>18972.2</v>
      </c>
      <c r="J37" s="72">
        <f>J38+J39+J50+J54+J55</f>
        <v>18172.199999999997</v>
      </c>
      <c r="K37" s="96"/>
      <c r="M37" s="194"/>
      <c r="N37" s="90" t="s">
        <v>330</v>
      </c>
      <c r="O37" s="91" t="s">
        <v>331</v>
      </c>
      <c r="P37" s="91" t="s">
        <v>332</v>
      </c>
      <c r="Q37" s="91" t="s">
        <v>333</v>
      </c>
      <c r="R37" s="91" t="s">
        <v>334</v>
      </c>
      <c r="S37" s="92" t="s">
        <v>8</v>
      </c>
    </row>
    <row r="38" spans="1:19" s="24" customFormat="1" ht="20.25" x14ac:dyDescent="0.25">
      <c r="A38" s="103" t="s">
        <v>202</v>
      </c>
      <c r="B38" s="104">
        <f t="shared" ref="B38:B126" si="1">B37+1</f>
        <v>3</v>
      </c>
      <c r="C38" s="105">
        <v>1020</v>
      </c>
      <c r="D38" s="88"/>
      <c r="E38" s="88"/>
      <c r="F38" s="88">
        <f t="shared" si="0"/>
        <v>0</v>
      </c>
      <c r="G38" s="67"/>
      <c r="H38" s="66"/>
      <c r="I38" s="66"/>
      <c r="J38" s="66"/>
      <c r="K38" s="88"/>
      <c r="M38" s="194"/>
      <c r="N38" s="93" t="s">
        <v>335</v>
      </c>
      <c r="O38" s="94">
        <f>G39</f>
        <v>14418.599999999999</v>
      </c>
      <c r="P38" s="94">
        <f>H39</f>
        <v>14486.599999999999</v>
      </c>
      <c r="Q38" s="94">
        <f>I39</f>
        <v>14846.3</v>
      </c>
      <c r="R38" s="94">
        <f>J39</f>
        <v>14655.199999999999</v>
      </c>
      <c r="S38" s="94">
        <f>SUM(O38:R38)</f>
        <v>58406.7</v>
      </c>
    </row>
    <row r="39" spans="1:19" s="24" customFormat="1" ht="36" customHeight="1" x14ac:dyDescent="0.25">
      <c r="A39" s="103" t="s">
        <v>87</v>
      </c>
      <c r="B39" s="106">
        <f t="shared" si="1"/>
        <v>4</v>
      </c>
      <c r="C39" s="105">
        <v>1030</v>
      </c>
      <c r="D39" s="74">
        <f>SUM(D40:D47)</f>
        <v>53408.5</v>
      </c>
      <c r="E39" s="74">
        <f>SUM(E40:E49)</f>
        <v>55772.200000000004</v>
      </c>
      <c r="F39" s="88">
        <f>SUM(G39:J39)</f>
        <v>58406.7</v>
      </c>
      <c r="G39" s="74">
        <f>SUM(G40:G49)</f>
        <v>14418.599999999999</v>
      </c>
      <c r="H39" s="74">
        <f>SUM(H40:H49)</f>
        <v>14486.599999999999</v>
      </c>
      <c r="I39" s="74">
        <f>SUM(I40:I49)</f>
        <v>14846.3</v>
      </c>
      <c r="J39" s="74">
        <f>SUM(J40:J49)</f>
        <v>14655.199999999999</v>
      </c>
      <c r="K39" s="88"/>
      <c r="M39" s="194"/>
      <c r="N39" s="93" t="s">
        <v>336</v>
      </c>
      <c r="O39" s="94">
        <f>G59+G60+G63+G64</f>
        <v>1725</v>
      </c>
      <c r="P39" s="94">
        <f>H59</f>
        <v>1375</v>
      </c>
      <c r="Q39" s="94">
        <f>I59</f>
        <v>1180</v>
      </c>
      <c r="R39" s="94">
        <f>J59</f>
        <v>836.6</v>
      </c>
      <c r="S39" s="94">
        <f>SUM(O39:R39)</f>
        <v>5116.6000000000004</v>
      </c>
    </row>
    <row r="40" spans="1:19" s="56" customFormat="1" ht="20.25" x14ac:dyDescent="0.25">
      <c r="A40" s="107" t="s">
        <v>291</v>
      </c>
      <c r="B40" s="106">
        <f>B39+1</f>
        <v>5</v>
      </c>
      <c r="C40" s="76" t="s">
        <v>298</v>
      </c>
      <c r="D40" s="67">
        <v>198.3</v>
      </c>
      <c r="E40" s="67">
        <v>981.6</v>
      </c>
      <c r="F40" s="67">
        <f t="shared" si="0"/>
        <v>1388</v>
      </c>
      <c r="G40" s="67">
        <v>303</v>
      </c>
      <c r="H40" s="67">
        <v>371</v>
      </c>
      <c r="I40" s="67">
        <v>357</v>
      </c>
      <c r="J40" s="67">
        <v>357</v>
      </c>
      <c r="K40" s="88"/>
      <c r="M40" s="194"/>
      <c r="N40" s="93" t="s">
        <v>337</v>
      </c>
      <c r="O40" s="94">
        <f>G54</f>
        <v>1796.8</v>
      </c>
      <c r="P40" s="94">
        <f>H54</f>
        <v>2319.1999999999998</v>
      </c>
      <c r="Q40" s="94">
        <f>I54</f>
        <v>2516.4</v>
      </c>
      <c r="R40" s="94">
        <f>J54</f>
        <v>958.2</v>
      </c>
      <c r="S40" s="94">
        <f>SUM(O40:R40)</f>
        <v>7590.5999999999995</v>
      </c>
    </row>
    <row r="41" spans="1:19" s="56" customFormat="1" ht="31.5" x14ac:dyDescent="0.25">
      <c r="A41" s="84" t="s">
        <v>292</v>
      </c>
      <c r="B41" s="106">
        <f t="shared" ref="B41:B49" si="2">B40+1</f>
        <v>6</v>
      </c>
      <c r="C41" s="77" t="s">
        <v>299</v>
      </c>
      <c r="D41" s="67">
        <v>9089.1</v>
      </c>
      <c r="E41" s="67">
        <v>19278</v>
      </c>
      <c r="F41" s="67">
        <f t="shared" si="0"/>
        <v>36912.9</v>
      </c>
      <c r="G41" s="67">
        <v>9276</v>
      </c>
      <c r="H41" s="67">
        <v>9276</v>
      </c>
      <c r="I41" s="67">
        <v>9276</v>
      </c>
      <c r="J41" s="67">
        <v>9084.9</v>
      </c>
      <c r="K41" s="88"/>
      <c r="M41" s="194"/>
      <c r="N41" s="93" t="s">
        <v>338</v>
      </c>
      <c r="O41" s="94">
        <f>G50</f>
        <v>1840.9</v>
      </c>
      <c r="P41" s="94">
        <f>H50</f>
        <v>724.4</v>
      </c>
      <c r="Q41" s="94">
        <f>I50</f>
        <v>429.5</v>
      </c>
      <c r="R41" s="94">
        <f>J50</f>
        <v>1722.2</v>
      </c>
      <c r="S41" s="94">
        <f>SUM(O41:R41)</f>
        <v>4717</v>
      </c>
    </row>
    <row r="42" spans="1:19" s="56" customFormat="1" ht="31.5" x14ac:dyDescent="0.25">
      <c r="A42" s="84" t="s">
        <v>293</v>
      </c>
      <c r="B42" s="106">
        <f t="shared" si="2"/>
        <v>7</v>
      </c>
      <c r="C42" s="76" t="s">
        <v>300</v>
      </c>
      <c r="D42" s="67">
        <v>14686.2</v>
      </c>
      <c r="E42" s="67">
        <v>14411.9</v>
      </c>
      <c r="F42" s="67">
        <f t="shared" si="0"/>
        <v>15600</v>
      </c>
      <c r="G42" s="67">
        <v>3900</v>
      </c>
      <c r="H42" s="67">
        <v>3900</v>
      </c>
      <c r="I42" s="67">
        <v>3900</v>
      </c>
      <c r="J42" s="67">
        <v>3900</v>
      </c>
      <c r="K42" s="88"/>
      <c r="M42" s="194"/>
      <c r="N42" s="93" t="s">
        <v>339</v>
      </c>
      <c r="O42" s="94">
        <f>O40+O39+O38+O41</f>
        <v>19781.3</v>
      </c>
      <c r="P42" s="94">
        <f>P40+P39+P38+P41</f>
        <v>18905.2</v>
      </c>
      <c r="Q42" s="94">
        <f>Q40+Q39+Q38+Q41</f>
        <v>18972.2</v>
      </c>
      <c r="R42" s="94">
        <f>R40+R39+R38+R41</f>
        <v>18172.2</v>
      </c>
      <c r="S42" s="94">
        <f>SUM(O42:R42)</f>
        <v>75830.899999999994</v>
      </c>
    </row>
    <row r="43" spans="1:19" s="56" customFormat="1" ht="31.5" x14ac:dyDescent="0.25">
      <c r="A43" s="84" t="s">
        <v>294</v>
      </c>
      <c r="B43" s="106">
        <f t="shared" si="2"/>
        <v>8</v>
      </c>
      <c r="C43" s="77" t="s">
        <v>301</v>
      </c>
      <c r="D43" s="67">
        <v>171.7</v>
      </c>
      <c r="E43" s="67">
        <v>241.4</v>
      </c>
      <c r="F43" s="67">
        <f t="shared" si="0"/>
        <v>233.2</v>
      </c>
      <c r="G43" s="67">
        <v>58.3</v>
      </c>
      <c r="H43" s="67">
        <v>58.3</v>
      </c>
      <c r="I43" s="67">
        <v>58.3</v>
      </c>
      <c r="J43" s="67">
        <v>58.3</v>
      </c>
      <c r="K43" s="88"/>
      <c r="M43" s="194"/>
      <c r="O43" s="65"/>
      <c r="P43" s="65"/>
      <c r="Q43" s="65"/>
    </row>
    <row r="44" spans="1:19" s="56" customFormat="1" ht="31.5" x14ac:dyDescent="0.25">
      <c r="A44" s="84" t="s">
        <v>295</v>
      </c>
      <c r="B44" s="106">
        <f t="shared" si="2"/>
        <v>9</v>
      </c>
      <c r="C44" s="76" t="s">
        <v>302</v>
      </c>
      <c r="D44" s="67">
        <v>26999.200000000001</v>
      </c>
      <c r="E44" s="67">
        <v>10503.6</v>
      </c>
      <c r="F44" s="67">
        <f t="shared" si="0"/>
        <v>0</v>
      </c>
      <c r="G44" s="67">
        <v>0</v>
      </c>
      <c r="H44" s="67">
        <v>0</v>
      </c>
      <c r="I44" s="67">
        <v>0</v>
      </c>
      <c r="J44" s="67">
        <v>0</v>
      </c>
      <c r="K44" s="88"/>
      <c r="M44" s="194"/>
      <c r="N44" s="90" t="s">
        <v>340</v>
      </c>
      <c r="O44" s="91" t="s">
        <v>331</v>
      </c>
      <c r="P44" s="91" t="s">
        <v>332</v>
      </c>
      <c r="Q44" s="91" t="s">
        <v>333</v>
      </c>
      <c r="R44" s="91" t="s">
        <v>334</v>
      </c>
      <c r="S44" s="92" t="s">
        <v>8</v>
      </c>
    </row>
    <row r="45" spans="1:19" s="56" customFormat="1" ht="31.5" x14ac:dyDescent="0.25">
      <c r="A45" s="84" t="s">
        <v>296</v>
      </c>
      <c r="B45" s="106">
        <f t="shared" si="2"/>
        <v>10</v>
      </c>
      <c r="C45" s="77" t="s">
        <v>303</v>
      </c>
      <c r="D45" s="67">
        <v>2106.5</v>
      </c>
      <c r="E45" s="67">
        <v>0</v>
      </c>
      <c r="F45" s="67">
        <f t="shared" si="0"/>
        <v>0</v>
      </c>
      <c r="G45" s="67">
        <v>0</v>
      </c>
      <c r="H45" s="67">
        <v>0</v>
      </c>
      <c r="I45" s="67">
        <v>0</v>
      </c>
      <c r="J45" s="67">
        <v>0</v>
      </c>
      <c r="K45" s="88"/>
      <c r="M45" s="194"/>
      <c r="N45" s="93" t="s">
        <v>335</v>
      </c>
      <c r="O45" s="94">
        <f>G83</f>
        <v>14415.1</v>
      </c>
      <c r="P45" s="94">
        <f>H83</f>
        <v>14192.800000000001</v>
      </c>
      <c r="Q45" s="94">
        <f>I83</f>
        <v>14483.6</v>
      </c>
      <c r="R45" s="94">
        <f>J83</f>
        <v>14655.2</v>
      </c>
      <c r="S45" s="94">
        <f>SUM(O45:R45)</f>
        <v>57746.7</v>
      </c>
    </row>
    <row r="46" spans="1:19" s="56" customFormat="1" ht="27" customHeight="1" x14ac:dyDescent="0.25">
      <c r="A46" s="84" t="s">
        <v>297</v>
      </c>
      <c r="B46" s="106">
        <f t="shared" si="2"/>
        <v>11</v>
      </c>
      <c r="C46" s="76" t="s">
        <v>304</v>
      </c>
      <c r="D46" s="67">
        <v>157.5</v>
      </c>
      <c r="E46" s="67">
        <v>2284.8000000000002</v>
      </c>
      <c r="F46" s="67">
        <f t="shared" si="0"/>
        <v>3427.2</v>
      </c>
      <c r="G46" s="67">
        <v>856.8</v>
      </c>
      <c r="H46" s="67">
        <v>856.8</v>
      </c>
      <c r="I46" s="67">
        <v>856.8</v>
      </c>
      <c r="J46" s="67">
        <v>856.8</v>
      </c>
      <c r="K46" s="88"/>
      <c r="M46" s="194"/>
      <c r="N46" s="93" t="s">
        <v>336</v>
      </c>
      <c r="O46" s="94">
        <f>SUM(G113:G126)</f>
        <v>1723.9</v>
      </c>
      <c r="P46" s="94">
        <f>SUM(H113:H124)</f>
        <v>1347.7</v>
      </c>
      <c r="Q46" s="94">
        <f>SUM(I113:I124)</f>
        <v>1172.5</v>
      </c>
      <c r="R46" s="94">
        <f>SUM(J113:J124)</f>
        <v>836.6</v>
      </c>
      <c r="S46" s="94">
        <f>SUM(O46:R46)</f>
        <v>5080.7000000000007</v>
      </c>
    </row>
    <row r="47" spans="1:19" s="56" customFormat="1" ht="31.5" x14ac:dyDescent="0.25">
      <c r="A47" s="84" t="s">
        <v>314</v>
      </c>
      <c r="B47" s="106">
        <f t="shared" si="2"/>
        <v>12</v>
      </c>
      <c r="C47" s="76" t="s">
        <v>305</v>
      </c>
      <c r="D47" s="67"/>
      <c r="E47" s="67">
        <v>7975</v>
      </c>
      <c r="F47" s="67">
        <f t="shared" si="0"/>
        <v>0</v>
      </c>
      <c r="G47" s="67"/>
      <c r="H47" s="67"/>
      <c r="I47" s="67"/>
      <c r="J47" s="67"/>
      <c r="K47" s="88"/>
      <c r="M47" s="194"/>
      <c r="N47" s="93" t="s">
        <v>337</v>
      </c>
      <c r="O47" s="94">
        <f>G128+G145</f>
        <v>1796.8</v>
      </c>
      <c r="P47" s="94">
        <f>H128+H145</f>
        <v>2319.1999999999998</v>
      </c>
      <c r="Q47" s="94">
        <f>I128+I145</f>
        <v>2516.4</v>
      </c>
      <c r="R47" s="94">
        <f>J128+J145</f>
        <v>958.19999999999993</v>
      </c>
      <c r="S47" s="94">
        <f>SUM(O47:R47)</f>
        <v>7590.5999999999995</v>
      </c>
    </row>
    <row r="48" spans="1:19" s="56" customFormat="1" ht="47.25" x14ac:dyDescent="0.25">
      <c r="A48" s="89" t="s">
        <v>327</v>
      </c>
      <c r="B48" s="106">
        <f t="shared" si="2"/>
        <v>13</v>
      </c>
      <c r="C48" s="76" t="s">
        <v>326</v>
      </c>
      <c r="D48" s="67"/>
      <c r="E48" s="67">
        <v>95.9</v>
      </c>
      <c r="F48" s="67">
        <f t="shared" si="0"/>
        <v>196.2</v>
      </c>
      <c r="G48" s="67">
        <v>24.5</v>
      </c>
      <c r="H48" s="67">
        <v>24.5</v>
      </c>
      <c r="I48" s="67">
        <v>73.599999999999994</v>
      </c>
      <c r="J48" s="67">
        <v>73.599999999999994</v>
      </c>
      <c r="K48" s="88"/>
      <c r="M48" s="194"/>
      <c r="N48" s="93" t="s">
        <v>338</v>
      </c>
      <c r="O48" s="94">
        <f>G139</f>
        <v>1840.9</v>
      </c>
      <c r="P48" s="94">
        <f>H139</f>
        <v>724.4</v>
      </c>
      <c r="Q48" s="94">
        <f>I139</f>
        <v>429.5</v>
      </c>
      <c r="R48" s="94">
        <f>J139</f>
        <v>1722.2</v>
      </c>
      <c r="S48" s="94">
        <f>SUM(O48:R48)</f>
        <v>4717</v>
      </c>
    </row>
    <row r="49" spans="1:19" s="56" customFormat="1" ht="20.25" x14ac:dyDescent="0.25">
      <c r="A49" s="89" t="s">
        <v>325</v>
      </c>
      <c r="B49" s="106">
        <f t="shared" si="2"/>
        <v>14</v>
      </c>
      <c r="C49" s="76" t="s">
        <v>328</v>
      </c>
      <c r="D49" s="67"/>
      <c r="E49" s="67"/>
      <c r="F49" s="67">
        <f t="shared" si="0"/>
        <v>649.20000000000005</v>
      </c>
      <c r="G49" s="67">
        <v>0</v>
      </c>
      <c r="H49" s="67">
        <v>0</v>
      </c>
      <c r="I49" s="67">
        <v>324.60000000000002</v>
      </c>
      <c r="J49" s="67">
        <v>324.60000000000002</v>
      </c>
      <c r="K49" s="88"/>
      <c r="M49" s="194"/>
      <c r="N49" s="93" t="s">
        <v>339</v>
      </c>
      <c r="O49" s="94">
        <f>O47+O46+O45+O48</f>
        <v>19776.7</v>
      </c>
      <c r="P49" s="94">
        <f>P47+P46+P45+P48</f>
        <v>18584.100000000002</v>
      </c>
      <c r="Q49" s="94">
        <f>Q47+Q46+Q45+Q48</f>
        <v>18602</v>
      </c>
      <c r="R49" s="94">
        <f>R47+R46+R45+R48</f>
        <v>18172.2</v>
      </c>
      <c r="S49" s="94">
        <f>SUM(O49:R49)</f>
        <v>75135</v>
      </c>
    </row>
    <row r="50" spans="1:19" s="24" customFormat="1" ht="21" customHeight="1" x14ac:dyDescent="0.25">
      <c r="A50" s="103" t="s">
        <v>128</v>
      </c>
      <c r="B50" s="106">
        <f>B49+1</f>
        <v>15</v>
      </c>
      <c r="C50" s="105">
        <v>1040</v>
      </c>
      <c r="D50" s="74">
        <f>D51+D52+D53</f>
        <v>7257.9</v>
      </c>
      <c r="E50" s="74">
        <f>E51+E52+E53</f>
        <v>4346.8</v>
      </c>
      <c r="F50" s="88">
        <f t="shared" si="0"/>
        <v>4717</v>
      </c>
      <c r="G50" s="74">
        <f>G51+G52+G53</f>
        <v>1840.9</v>
      </c>
      <c r="H50" s="74">
        <f>H51+H52+H53</f>
        <v>724.4</v>
      </c>
      <c r="I50" s="74">
        <f>I51+I52+I53</f>
        <v>429.5</v>
      </c>
      <c r="J50" s="74">
        <f>J51+J52+J53</f>
        <v>1722.2</v>
      </c>
      <c r="K50" s="88"/>
      <c r="M50" s="194"/>
      <c r="N50" s="56"/>
      <c r="O50" s="65"/>
      <c r="P50" s="56"/>
      <c r="Q50" s="56"/>
      <c r="R50" s="56"/>
      <c r="S50" s="56"/>
    </row>
    <row r="51" spans="1:19" s="24" customFormat="1" ht="21" customHeight="1" x14ac:dyDescent="0.25">
      <c r="A51" s="108" t="s">
        <v>129</v>
      </c>
      <c r="B51" s="106">
        <f t="shared" si="1"/>
        <v>16</v>
      </c>
      <c r="C51" s="109" t="s">
        <v>130</v>
      </c>
      <c r="D51" s="67">
        <v>3387.9</v>
      </c>
      <c r="E51" s="67">
        <v>4346.8</v>
      </c>
      <c r="F51" s="68">
        <f t="shared" si="0"/>
        <v>4717</v>
      </c>
      <c r="G51" s="67">
        <v>1840.9</v>
      </c>
      <c r="H51" s="67">
        <v>724.4</v>
      </c>
      <c r="I51" s="67">
        <v>429.5</v>
      </c>
      <c r="J51" s="67">
        <v>1722.2</v>
      </c>
      <c r="K51" s="88"/>
      <c r="M51" s="194"/>
      <c r="N51" s="56"/>
      <c r="O51" s="56"/>
      <c r="P51" s="56"/>
      <c r="Q51" s="56"/>
      <c r="R51" s="56"/>
      <c r="S51" s="56"/>
    </row>
    <row r="52" spans="1:19" s="24" customFormat="1" ht="21" customHeight="1" x14ac:dyDescent="0.25">
      <c r="A52" s="108" t="s">
        <v>131</v>
      </c>
      <c r="B52" s="106">
        <f t="shared" si="1"/>
        <v>17</v>
      </c>
      <c r="C52" s="109" t="s">
        <v>132</v>
      </c>
      <c r="D52" s="67">
        <v>3870</v>
      </c>
      <c r="E52" s="67"/>
      <c r="F52" s="68">
        <f t="shared" si="0"/>
        <v>0</v>
      </c>
      <c r="G52" s="67"/>
      <c r="H52" s="67"/>
      <c r="I52" s="67"/>
      <c r="J52" s="67"/>
      <c r="K52" s="88"/>
      <c r="M52" s="194"/>
      <c r="N52" s="90" t="s">
        <v>341</v>
      </c>
      <c r="O52" s="91" t="s">
        <v>331</v>
      </c>
      <c r="P52" s="91" t="s">
        <v>332</v>
      </c>
      <c r="Q52" s="91" t="s">
        <v>333</v>
      </c>
      <c r="R52" s="91" t="s">
        <v>334</v>
      </c>
      <c r="S52" s="92" t="s">
        <v>8</v>
      </c>
    </row>
    <row r="53" spans="1:19" s="24" customFormat="1" ht="21" customHeight="1" x14ac:dyDescent="0.25">
      <c r="A53" s="108" t="s">
        <v>133</v>
      </c>
      <c r="B53" s="106">
        <f t="shared" si="1"/>
        <v>18</v>
      </c>
      <c r="C53" s="109" t="s">
        <v>134</v>
      </c>
      <c r="D53" s="67"/>
      <c r="E53" s="67"/>
      <c r="F53" s="68">
        <f t="shared" si="0"/>
        <v>0</v>
      </c>
      <c r="G53" s="67"/>
      <c r="H53" s="67"/>
      <c r="I53" s="67"/>
      <c r="J53" s="67"/>
      <c r="K53" s="88"/>
      <c r="M53" s="194"/>
      <c r="N53" s="93" t="s">
        <v>335</v>
      </c>
      <c r="O53" s="94">
        <f t="shared" ref="O53:R56" si="3">O38-O45</f>
        <v>3.499999999998181</v>
      </c>
      <c r="P53" s="94">
        <f t="shared" si="3"/>
        <v>293.79999999999745</v>
      </c>
      <c r="Q53" s="94">
        <f t="shared" si="3"/>
        <v>362.69999999999891</v>
      </c>
      <c r="R53" s="94">
        <f t="shared" si="3"/>
        <v>0</v>
      </c>
      <c r="S53" s="94">
        <f>SUM(O53:R53)</f>
        <v>659.99999999999454</v>
      </c>
    </row>
    <row r="54" spans="1:19" s="24" customFormat="1" ht="33.75" customHeight="1" x14ac:dyDescent="0.25">
      <c r="A54" s="110" t="s">
        <v>135</v>
      </c>
      <c r="B54" s="106">
        <f t="shared" si="1"/>
        <v>19</v>
      </c>
      <c r="C54" s="105">
        <v>1050</v>
      </c>
      <c r="D54" s="74">
        <v>203.2</v>
      </c>
      <c r="E54" s="74">
        <v>2923.5</v>
      </c>
      <c r="F54" s="88">
        <f t="shared" si="0"/>
        <v>7590.5999999999995</v>
      </c>
      <c r="G54" s="74">
        <v>1796.8</v>
      </c>
      <c r="H54" s="74">
        <v>2319.1999999999998</v>
      </c>
      <c r="I54" s="74">
        <v>2516.4</v>
      </c>
      <c r="J54" s="74">
        <v>958.2</v>
      </c>
      <c r="K54" s="74"/>
      <c r="M54" s="194"/>
      <c r="N54" s="93" t="s">
        <v>336</v>
      </c>
      <c r="O54" s="94">
        <f t="shared" si="3"/>
        <v>1.0999999999999091</v>
      </c>
      <c r="P54" s="94">
        <f t="shared" si="3"/>
        <v>27.299999999999955</v>
      </c>
      <c r="Q54" s="94">
        <f t="shared" si="3"/>
        <v>7.5</v>
      </c>
      <c r="R54" s="94">
        <f t="shared" si="3"/>
        <v>0</v>
      </c>
      <c r="S54" s="94">
        <f>SUM(O54:R54)</f>
        <v>35.899999999999864</v>
      </c>
    </row>
    <row r="55" spans="1:19" s="24" customFormat="1" ht="21" customHeight="1" x14ac:dyDescent="0.25">
      <c r="A55" s="110" t="s">
        <v>84</v>
      </c>
      <c r="B55" s="106">
        <f t="shared" si="1"/>
        <v>20</v>
      </c>
      <c r="C55" s="105">
        <v>1060</v>
      </c>
      <c r="D55" s="74">
        <f>SUM(D57:D62)</f>
        <v>2723.8999999999996</v>
      </c>
      <c r="E55" s="74">
        <v>8070</v>
      </c>
      <c r="F55" s="74">
        <f>SUM(G55:J55)</f>
        <v>5116.6000000000004</v>
      </c>
      <c r="G55" s="74">
        <f>G56+G57+G58+G59+G60+G62+G63+G64</f>
        <v>1725</v>
      </c>
      <c r="H55" s="74">
        <f>H56+H57+H58+H59+H60+H62+H63+H64</f>
        <v>1375</v>
      </c>
      <c r="I55" s="74">
        <f>I56+I57+I58+I59+I60+I62+I63+I64</f>
        <v>1180</v>
      </c>
      <c r="J55" s="74">
        <f>J56+J57+J58+J59+J60+J62+J63+J64</f>
        <v>836.6</v>
      </c>
      <c r="K55" s="181"/>
      <c r="M55" s="194"/>
      <c r="N55" s="93" t="s">
        <v>337</v>
      </c>
      <c r="O55" s="94">
        <f t="shared" si="3"/>
        <v>0</v>
      </c>
      <c r="P55" s="94">
        <f t="shared" si="3"/>
        <v>0</v>
      </c>
      <c r="Q55" s="94">
        <f t="shared" si="3"/>
        <v>0</v>
      </c>
      <c r="R55" s="94">
        <f t="shared" si="3"/>
        <v>0</v>
      </c>
      <c r="S55" s="94">
        <f>SUM(O55:R55)</f>
        <v>0</v>
      </c>
    </row>
    <row r="56" spans="1:19" s="24" customFormat="1" ht="30.75" customHeight="1" x14ac:dyDescent="0.25">
      <c r="A56" s="108" t="s">
        <v>39</v>
      </c>
      <c r="B56" s="106">
        <f t="shared" si="1"/>
        <v>21</v>
      </c>
      <c r="C56" s="109" t="s">
        <v>104</v>
      </c>
      <c r="D56" s="74"/>
      <c r="E56" s="74"/>
      <c r="F56" s="88">
        <f t="shared" ref="F56:F124" si="4">SUM(G56:J56)</f>
        <v>0</v>
      </c>
      <c r="G56" s="74"/>
      <c r="H56" s="74"/>
      <c r="I56" s="74"/>
      <c r="J56" s="74"/>
      <c r="K56" s="74"/>
      <c r="M56" s="194"/>
      <c r="N56" s="93" t="s">
        <v>338</v>
      </c>
      <c r="O56" s="94">
        <f t="shared" si="3"/>
        <v>0</v>
      </c>
      <c r="P56" s="94">
        <f t="shared" si="3"/>
        <v>0</v>
      </c>
      <c r="Q56" s="94">
        <f t="shared" si="3"/>
        <v>0</v>
      </c>
      <c r="R56" s="94">
        <f t="shared" si="3"/>
        <v>0</v>
      </c>
      <c r="S56" s="94">
        <f>SUM(O56:R56)</f>
        <v>0</v>
      </c>
    </row>
    <row r="57" spans="1:19" s="36" customFormat="1" ht="27.75" customHeight="1" x14ac:dyDescent="0.25">
      <c r="A57" s="108" t="s">
        <v>40</v>
      </c>
      <c r="B57" s="106">
        <f t="shared" si="1"/>
        <v>22</v>
      </c>
      <c r="C57" s="109" t="s">
        <v>136</v>
      </c>
      <c r="D57" s="74"/>
      <c r="E57" s="74"/>
      <c r="F57" s="88">
        <f t="shared" si="4"/>
        <v>0</v>
      </c>
      <c r="G57" s="74"/>
      <c r="H57" s="74"/>
      <c r="I57" s="74"/>
      <c r="J57" s="74"/>
      <c r="K57" s="74"/>
      <c r="M57" s="194"/>
      <c r="N57" s="93" t="s">
        <v>339</v>
      </c>
      <c r="O57" s="94">
        <f>O55+O54+O53+O56</f>
        <v>4.5999999999980901</v>
      </c>
      <c r="P57" s="94">
        <f>P55+P54+P53+P56</f>
        <v>321.09999999999741</v>
      </c>
      <c r="Q57" s="94">
        <f>Q55+Q54+Q53+Q56</f>
        <v>370.19999999999891</v>
      </c>
      <c r="R57" s="94">
        <f>R55+R54+R53+R56</f>
        <v>0</v>
      </c>
      <c r="S57" s="94">
        <f>SUM(O57:R57)</f>
        <v>695.89999999999441</v>
      </c>
    </row>
    <row r="58" spans="1:19" s="24" customFormat="1" ht="27.75" customHeight="1" x14ac:dyDescent="0.25">
      <c r="A58" s="108" t="s">
        <v>204</v>
      </c>
      <c r="B58" s="106">
        <f t="shared" si="1"/>
        <v>23</v>
      </c>
      <c r="C58" s="109" t="s">
        <v>137</v>
      </c>
      <c r="D58" s="74"/>
      <c r="E58" s="74"/>
      <c r="F58" s="88">
        <f t="shared" si="4"/>
        <v>0</v>
      </c>
      <c r="G58" s="74"/>
      <c r="H58" s="74"/>
      <c r="I58" s="74"/>
      <c r="J58" s="74"/>
      <c r="K58" s="74"/>
      <c r="M58" s="194"/>
      <c r="N58" s="65"/>
      <c r="O58" s="65"/>
      <c r="P58" s="65"/>
      <c r="Q58" s="65"/>
      <c r="R58" s="65"/>
      <c r="S58" s="65"/>
    </row>
    <row r="59" spans="1:19" s="24" customFormat="1" ht="35.25" customHeight="1" x14ac:dyDescent="0.25">
      <c r="A59" s="111" t="s">
        <v>88</v>
      </c>
      <c r="B59" s="106">
        <f t="shared" si="1"/>
        <v>24</v>
      </c>
      <c r="C59" s="109" t="s">
        <v>138</v>
      </c>
      <c r="D59" s="74">
        <v>2485.1999999999998</v>
      </c>
      <c r="E59" s="74">
        <v>3150</v>
      </c>
      <c r="F59" s="88">
        <f t="shared" si="4"/>
        <v>4016.6</v>
      </c>
      <c r="G59" s="74">
        <v>625</v>
      </c>
      <c r="H59" s="199">
        <v>1375</v>
      </c>
      <c r="I59" s="202">
        <v>1180</v>
      </c>
      <c r="J59" s="183">
        <v>836.6</v>
      </c>
      <c r="K59" s="74"/>
      <c r="M59" s="194"/>
      <c r="N59" s="93" t="s">
        <v>342</v>
      </c>
      <c r="O59" s="94">
        <f>G84+G69+G113+G129</f>
        <v>10712</v>
      </c>
      <c r="P59" s="94">
        <f>H84+H69+H113+H129</f>
        <v>10712</v>
      </c>
      <c r="Q59" s="94">
        <f>I84+I69+I113+I129</f>
        <v>10712</v>
      </c>
      <c r="R59" s="94">
        <f>J84+J69+J113+J129</f>
        <v>10712</v>
      </c>
      <c r="S59" s="94">
        <f>SUM(O59:R59)</f>
        <v>42848</v>
      </c>
    </row>
    <row r="60" spans="1:19" s="24" customFormat="1" ht="21" customHeight="1" x14ac:dyDescent="0.25">
      <c r="A60" s="112" t="s">
        <v>139</v>
      </c>
      <c r="B60" s="106">
        <f t="shared" si="1"/>
        <v>25</v>
      </c>
      <c r="C60" s="113" t="s">
        <v>140</v>
      </c>
      <c r="D60" s="74">
        <v>238.7</v>
      </c>
      <c r="E60" s="74">
        <v>1690</v>
      </c>
      <c r="F60" s="88">
        <f t="shared" si="4"/>
        <v>400</v>
      </c>
      <c r="G60" s="74">
        <v>400</v>
      </c>
      <c r="H60" s="199"/>
      <c r="I60" s="74"/>
      <c r="J60" s="183"/>
      <c r="K60" s="114"/>
      <c r="M60" s="194"/>
      <c r="N60" s="93" t="s">
        <v>343</v>
      </c>
      <c r="O60" s="94">
        <f>G203</f>
        <v>10712</v>
      </c>
      <c r="P60" s="94">
        <f>H203</f>
        <v>10712</v>
      </c>
      <c r="Q60" s="94">
        <f>I203</f>
        <v>10712</v>
      </c>
      <c r="R60" s="94">
        <f>J203</f>
        <v>10712</v>
      </c>
      <c r="S60" s="94">
        <f>SUM(O60:R60)</f>
        <v>42848</v>
      </c>
    </row>
    <row r="61" spans="1:19" s="24" customFormat="1" ht="59.25" customHeight="1" x14ac:dyDescent="0.25">
      <c r="A61" s="115" t="s">
        <v>212</v>
      </c>
      <c r="B61" s="106">
        <f t="shared" si="1"/>
        <v>26</v>
      </c>
      <c r="C61" s="116" t="s">
        <v>210</v>
      </c>
      <c r="D61" s="74"/>
      <c r="E61" s="74"/>
      <c r="F61" s="88">
        <f t="shared" si="4"/>
        <v>0</v>
      </c>
      <c r="G61" s="74"/>
      <c r="H61" s="74"/>
      <c r="I61" s="74"/>
      <c r="J61" s="74"/>
      <c r="K61" s="74"/>
      <c r="M61" s="194"/>
      <c r="N61" s="94" t="s">
        <v>344</v>
      </c>
      <c r="O61" s="94">
        <f>O59-O60</f>
        <v>0</v>
      </c>
      <c r="P61" s="94">
        <f>P59-P60</f>
        <v>0</v>
      </c>
      <c r="Q61" s="94">
        <f>Q59-Q60</f>
        <v>0</v>
      </c>
      <c r="R61" s="94">
        <f>R59-R60</f>
        <v>0</v>
      </c>
      <c r="S61" s="94">
        <f>SUM(O61:R61)</f>
        <v>0</v>
      </c>
    </row>
    <row r="62" spans="1:19" s="24" customFormat="1" ht="60" customHeight="1" x14ac:dyDescent="0.25">
      <c r="A62" s="108" t="s">
        <v>142</v>
      </c>
      <c r="B62" s="117">
        <f t="shared" si="1"/>
        <v>27</v>
      </c>
      <c r="C62" s="109" t="s">
        <v>141</v>
      </c>
      <c r="D62" s="74"/>
      <c r="E62" s="74"/>
      <c r="F62" s="88">
        <f t="shared" si="4"/>
        <v>0</v>
      </c>
      <c r="G62" s="74"/>
      <c r="H62" s="74"/>
      <c r="I62" s="74"/>
      <c r="J62" s="74"/>
      <c r="K62" s="74"/>
      <c r="M62" s="194"/>
      <c r="N62" s="65"/>
      <c r="O62" s="56"/>
      <c r="P62" s="56"/>
      <c r="Q62" s="56"/>
      <c r="R62" s="56"/>
      <c r="S62" s="56"/>
    </row>
    <row r="63" spans="1:19" s="56" customFormat="1" ht="20.25" x14ac:dyDescent="0.25">
      <c r="A63" s="108" t="s">
        <v>315</v>
      </c>
      <c r="B63" s="117">
        <f t="shared" si="1"/>
        <v>28</v>
      </c>
      <c r="C63" s="109" t="s">
        <v>308</v>
      </c>
      <c r="D63" s="74"/>
      <c r="E63" s="74">
        <v>1710</v>
      </c>
      <c r="F63" s="88">
        <f t="shared" si="4"/>
        <v>450</v>
      </c>
      <c r="G63" s="74">
        <v>450</v>
      </c>
      <c r="H63" s="74"/>
      <c r="I63" s="73"/>
      <c r="J63" s="74"/>
      <c r="K63" s="88"/>
      <c r="M63" s="194"/>
      <c r="N63" s="65" t="s">
        <v>338</v>
      </c>
      <c r="O63" s="65">
        <f>G51-G139</f>
        <v>0</v>
      </c>
      <c r="P63" s="65">
        <f>H51-H139</f>
        <v>0</v>
      </c>
      <c r="Q63" s="65">
        <f>I51-I139</f>
        <v>0</v>
      </c>
      <c r="R63" s="65">
        <f>J51-J139</f>
        <v>0</v>
      </c>
      <c r="S63" s="65">
        <f>K51-K139</f>
        <v>0</v>
      </c>
    </row>
    <row r="64" spans="1:19" s="56" customFormat="1" ht="39" x14ac:dyDescent="0.25">
      <c r="A64" s="108" t="s">
        <v>316</v>
      </c>
      <c r="B64" s="117">
        <f t="shared" si="1"/>
        <v>29</v>
      </c>
      <c r="C64" s="109" t="s">
        <v>309</v>
      </c>
      <c r="D64" s="74"/>
      <c r="E64" s="74">
        <v>1520</v>
      </c>
      <c r="F64" s="88">
        <f t="shared" si="4"/>
        <v>250</v>
      </c>
      <c r="G64" s="74">
        <v>250</v>
      </c>
      <c r="H64" s="74"/>
      <c r="I64" s="75"/>
      <c r="J64" s="74"/>
      <c r="K64" s="88"/>
      <c r="M64" s="194"/>
      <c r="N64" s="65"/>
    </row>
    <row r="65" spans="1:14" s="24" customFormat="1" ht="20.25" x14ac:dyDescent="0.25">
      <c r="A65" s="110" t="s">
        <v>206</v>
      </c>
      <c r="B65" s="117">
        <f t="shared" si="1"/>
        <v>30</v>
      </c>
      <c r="C65" s="105">
        <v>1070</v>
      </c>
      <c r="D65" s="74"/>
      <c r="E65" s="74">
        <v>236.7</v>
      </c>
      <c r="F65" s="88">
        <v>69.3</v>
      </c>
      <c r="G65" s="74"/>
      <c r="H65" s="74"/>
      <c r="I65" s="75"/>
      <c r="J65" s="74"/>
      <c r="K65" s="88"/>
      <c r="M65" s="194"/>
      <c r="N65" s="65"/>
    </row>
    <row r="66" spans="1:14" s="24" customFormat="1" ht="23.25" customHeight="1" thickBot="1" x14ac:dyDescent="0.3">
      <c r="A66" s="103" t="s">
        <v>207</v>
      </c>
      <c r="B66" s="117">
        <f t="shared" si="1"/>
        <v>31</v>
      </c>
      <c r="C66" s="118">
        <v>1080</v>
      </c>
      <c r="D66" s="74"/>
      <c r="E66" s="74">
        <v>182.4</v>
      </c>
      <c r="F66" s="82">
        <v>156.6</v>
      </c>
      <c r="G66" s="82"/>
      <c r="H66" s="82"/>
      <c r="I66" s="71"/>
      <c r="J66" s="82"/>
      <c r="K66" s="82"/>
      <c r="M66" s="194"/>
    </row>
    <row r="67" spans="1:14" s="24" customFormat="1" ht="33.75" customHeight="1" thickBot="1" x14ac:dyDescent="0.3">
      <c r="A67" s="101" t="s">
        <v>102</v>
      </c>
      <c r="B67" s="102">
        <f>B66+1</f>
        <v>32</v>
      </c>
      <c r="C67" s="99">
        <v>1100</v>
      </c>
      <c r="D67" s="96">
        <f>D68+D83+D112+D127</f>
        <v>63174.400000000001</v>
      </c>
      <c r="E67" s="96">
        <f>E68+E83+E112+E127</f>
        <v>70560</v>
      </c>
      <c r="F67" s="78">
        <f t="shared" si="4"/>
        <v>75135</v>
      </c>
      <c r="G67" s="96">
        <f>G68+G83+G112+G127+G149+G150</f>
        <v>19776.7</v>
      </c>
      <c r="H67" s="200">
        <f>H68+H83+H112+H127+H149+H150</f>
        <v>18584.100000000002</v>
      </c>
      <c r="I67" s="96">
        <f>I68+I83+I112+I127+I149+I150</f>
        <v>18602</v>
      </c>
      <c r="J67" s="72">
        <f>J68+J83+J112+J127+J149+J150</f>
        <v>18172.2</v>
      </c>
      <c r="K67" s="96"/>
      <c r="M67" s="194"/>
    </row>
    <row r="68" spans="1:14" s="24" customFormat="1" ht="21" thickBot="1" x14ac:dyDescent="0.3">
      <c r="A68" s="119" t="s">
        <v>202</v>
      </c>
      <c r="B68" s="102">
        <f t="shared" si="1"/>
        <v>33</v>
      </c>
      <c r="C68" s="120">
        <v>1110</v>
      </c>
      <c r="D68" s="78">
        <f>SUM(D69:D79)</f>
        <v>0</v>
      </c>
      <c r="E68" s="78">
        <f>SUM(E69:E79)</f>
        <v>0</v>
      </c>
      <c r="F68" s="78">
        <f t="shared" si="4"/>
        <v>0</v>
      </c>
      <c r="G68" s="78">
        <v>0</v>
      </c>
      <c r="H68" s="121">
        <v>0</v>
      </c>
      <c r="I68" s="78">
        <v>0</v>
      </c>
      <c r="J68" s="122">
        <v>0</v>
      </c>
      <c r="K68" s="122"/>
      <c r="M68" s="194"/>
    </row>
    <row r="69" spans="1:14" s="24" customFormat="1" ht="21" customHeight="1" x14ac:dyDescent="0.25">
      <c r="A69" s="103" t="s">
        <v>85</v>
      </c>
      <c r="B69" s="104">
        <f t="shared" si="1"/>
        <v>34</v>
      </c>
      <c r="C69" s="105" t="s">
        <v>105</v>
      </c>
      <c r="D69" s="66"/>
      <c r="E69" s="66"/>
      <c r="F69" s="66">
        <f t="shared" si="4"/>
        <v>0</v>
      </c>
      <c r="G69" s="68"/>
      <c r="H69" s="87"/>
      <c r="I69" s="68"/>
      <c r="J69" s="123"/>
      <c r="K69" s="123"/>
      <c r="M69" s="194"/>
    </row>
    <row r="70" spans="1:14" s="24" customFormat="1" ht="21" customHeight="1" x14ac:dyDescent="0.25">
      <c r="A70" s="110" t="s">
        <v>86</v>
      </c>
      <c r="B70" s="106">
        <f t="shared" si="1"/>
        <v>35</v>
      </c>
      <c r="C70" s="105" t="s">
        <v>106</v>
      </c>
      <c r="D70" s="67"/>
      <c r="E70" s="67"/>
      <c r="F70" s="67">
        <f t="shared" si="4"/>
        <v>0</v>
      </c>
      <c r="G70" s="67"/>
      <c r="H70" s="81"/>
      <c r="I70" s="67"/>
      <c r="J70" s="70"/>
      <c r="K70" s="70"/>
      <c r="M70" s="194"/>
    </row>
    <row r="71" spans="1:14" s="24" customFormat="1" ht="21" customHeight="1" x14ac:dyDescent="0.25">
      <c r="A71" s="110" t="s">
        <v>143</v>
      </c>
      <c r="B71" s="106">
        <f t="shared" si="1"/>
        <v>36</v>
      </c>
      <c r="C71" s="105" t="s">
        <v>146</v>
      </c>
      <c r="D71" s="67"/>
      <c r="E71" s="67"/>
      <c r="F71" s="67">
        <f t="shared" si="4"/>
        <v>0</v>
      </c>
      <c r="G71" s="67"/>
      <c r="H71" s="81"/>
      <c r="I71" s="67"/>
      <c r="J71" s="70"/>
      <c r="K71" s="70"/>
      <c r="M71" s="194"/>
    </row>
    <row r="72" spans="1:14" s="24" customFormat="1" ht="21" customHeight="1" x14ac:dyDescent="0.25">
      <c r="A72" s="110" t="s">
        <v>41</v>
      </c>
      <c r="B72" s="106">
        <f t="shared" si="1"/>
        <v>37</v>
      </c>
      <c r="C72" s="105" t="s">
        <v>147</v>
      </c>
      <c r="D72" s="67"/>
      <c r="E72" s="67"/>
      <c r="F72" s="67">
        <f t="shared" si="4"/>
        <v>0</v>
      </c>
      <c r="G72" s="67"/>
      <c r="H72" s="81"/>
      <c r="I72" s="67"/>
      <c r="J72" s="70"/>
      <c r="K72" s="70"/>
      <c r="M72" s="194"/>
    </row>
    <row r="73" spans="1:14" s="24" customFormat="1" ht="21" customHeight="1" x14ac:dyDescent="0.25">
      <c r="A73" s="110" t="s">
        <v>42</v>
      </c>
      <c r="B73" s="106">
        <f t="shared" si="1"/>
        <v>38</v>
      </c>
      <c r="C73" s="105" t="s">
        <v>148</v>
      </c>
      <c r="D73" s="67"/>
      <c r="E73" s="67"/>
      <c r="F73" s="67">
        <f t="shared" si="4"/>
        <v>0</v>
      </c>
      <c r="G73" s="67"/>
      <c r="H73" s="81"/>
      <c r="I73" s="67"/>
      <c r="J73" s="70"/>
      <c r="K73" s="70"/>
      <c r="M73" s="194"/>
    </row>
    <row r="74" spans="1:14" s="24" customFormat="1" ht="21" customHeight="1" x14ac:dyDescent="0.25">
      <c r="A74" s="110" t="s">
        <v>144</v>
      </c>
      <c r="B74" s="106">
        <f t="shared" si="1"/>
        <v>39</v>
      </c>
      <c r="C74" s="105" t="s">
        <v>149</v>
      </c>
      <c r="D74" s="67"/>
      <c r="E74" s="67"/>
      <c r="F74" s="67">
        <f t="shared" si="4"/>
        <v>0</v>
      </c>
      <c r="G74" s="67"/>
      <c r="H74" s="81"/>
      <c r="I74" s="67"/>
      <c r="J74" s="70"/>
      <c r="K74" s="70"/>
      <c r="M74" s="194"/>
    </row>
    <row r="75" spans="1:14" s="24" customFormat="1" ht="21" customHeight="1" x14ac:dyDescent="0.25">
      <c r="A75" s="110" t="s">
        <v>96</v>
      </c>
      <c r="B75" s="106">
        <f t="shared" si="1"/>
        <v>40</v>
      </c>
      <c r="C75" s="105" t="s">
        <v>150</v>
      </c>
      <c r="D75" s="67"/>
      <c r="E75" s="67"/>
      <c r="F75" s="67">
        <f t="shared" si="4"/>
        <v>0</v>
      </c>
      <c r="G75" s="70"/>
      <c r="H75" s="81"/>
      <c r="I75" s="67"/>
      <c r="J75" s="70"/>
      <c r="K75" s="70"/>
      <c r="M75" s="194"/>
    </row>
    <row r="76" spans="1:14" s="24" customFormat="1" ht="21" customHeight="1" x14ac:dyDescent="0.25">
      <c r="A76" s="110" t="s">
        <v>97</v>
      </c>
      <c r="B76" s="106">
        <f t="shared" si="1"/>
        <v>41</v>
      </c>
      <c r="C76" s="105" t="s">
        <v>151</v>
      </c>
      <c r="D76" s="67"/>
      <c r="E76" s="67"/>
      <c r="F76" s="67">
        <f t="shared" si="4"/>
        <v>0</v>
      </c>
      <c r="G76" s="70"/>
      <c r="H76" s="81"/>
      <c r="I76" s="67"/>
      <c r="J76" s="70"/>
      <c r="K76" s="70"/>
      <c r="M76" s="194"/>
    </row>
    <row r="77" spans="1:14" s="24" customFormat="1" ht="21" customHeight="1" x14ac:dyDescent="0.25">
      <c r="A77" s="110" t="s">
        <v>43</v>
      </c>
      <c r="B77" s="106">
        <f t="shared" si="1"/>
        <v>42</v>
      </c>
      <c r="C77" s="105" t="s">
        <v>152</v>
      </c>
      <c r="D77" s="67"/>
      <c r="E77" s="67"/>
      <c r="F77" s="67">
        <f t="shared" si="4"/>
        <v>0</v>
      </c>
      <c r="G77" s="70"/>
      <c r="H77" s="81"/>
      <c r="I77" s="67"/>
      <c r="J77" s="70"/>
      <c r="K77" s="70"/>
      <c r="M77" s="194"/>
    </row>
    <row r="78" spans="1:14" s="24" customFormat="1" ht="21" customHeight="1" x14ac:dyDescent="0.25">
      <c r="A78" s="110" t="s">
        <v>145</v>
      </c>
      <c r="B78" s="106">
        <f t="shared" si="1"/>
        <v>43</v>
      </c>
      <c r="C78" s="105" t="s">
        <v>153</v>
      </c>
      <c r="D78" s="67"/>
      <c r="E78" s="67"/>
      <c r="F78" s="67">
        <f t="shared" si="4"/>
        <v>0</v>
      </c>
      <c r="G78" s="70"/>
      <c r="H78" s="81"/>
      <c r="I78" s="67"/>
      <c r="J78" s="70"/>
      <c r="K78" s="70"/>
      <c r="M78" s="194"/>
    </row>
    <row r="79" spans="1:14" s="24" customFormat="1" ht="24" customHeight="1" x14ac:dyDescent="0.25">
      <c r="A79" s="110" t="s">
        <v>211</v>
      </c>
      <c r="B79" s="106">
        <f t="shared" si="1"/>
        <v>44</v>
      </c>
      <c r="C79" s="105" t="s">
        <v>216</v>
      </c>
      <c r="D79" s="68">
        <f>D80+D81+D82</f>
        <v>0</v>
      </c>
      <c r="E79" s="68">
        <f>E80+E81+E82</f>
        <v>0</v>
      </c>
      <c r="F79" s="67">
        <f t="shared" si="4"/>
        <v>0</v>
      </c>
      <c r="G79" s="123">
        <f>G80+G81+G82</f>
        <v>0</v>
      </c>
      <c r="H79" s="201">
        <f>H80+H81+H82</f>
        <v>0</v>
      </c>
      <c r="I79" s="68">
        <f>I80+I81+I82</f>
        <v>0</v>
      </c>
      <c r="J79" s="123">
        <f>J80+J81+J82</f>
        <v>0</v>
      </c>
      <c r="K79" s="70"/>
      <c r="M79" s="194"/>
    </row>
    <row r="80" spans="1:14" s="24" customFormat="1" ht="24.75" customHeight="1" x14ac:dyDescent="0.25">
      <c r="A80" s="124" t="s">
        <v>98</v>
      </c>
      <c r="B80" s="106">
        <f t="shared" si="1"/>
        <v>45</v>
      </c>
      <c r="C80" s="125" t="s">
        <v>232</v>
      </c>
      <c r="D80" s="67"/>
      <c r="E80" s="67"/>
      <c r="F80" s="68">
        <f t="shared" si="4"/>
        <v>0</v>
      </c>
      <c r="G80" s="123"/>
      <c r="H80" s="87"/>
      <c r="I80" s="68"/>
      <c r="J80" s="123"/>
      <c r="K80" s="123"/>
      <c r="M80" s="194"/>
    </row>
    <row r="81" spans="1:14" s="24" customFormat="1" ht="24.75" customHeight="1" x14ac:dyDescent="0.25">
      <c r="A81" s="115" t="s">
        <v>99</v>
      </c>
      <c r="B81" s="106">
        <f t="shared" si="1"/>
        <v>46</v>
      </c>
      <c r="C81" s="126" t="s">
        <v>233</v>
      </c>
      <c r="D81" s="67"/>
      <c r="E81" s="67"/>
      <c r="F81" s="67">
        <f t="shared" si="4"/>
        <v>0</v>
      </c>
      <c r="G81" s="70"/>
      <c r="H81" s="81"/>
      <c r="I81" s="67"/>
      <c r="J81" s="70"/>
      <c r="K81" s="70"/>
      <c r="M81" s="194"/>
    </row>
    <row r="82" spans="1:14" s="24" customFormat="1" ht="24.75" customHeight="1" thickBot="1" x14ac:dyDescent="0.3">
      <c r="A82" s="115" t="s">
        <v>100</v>
      </c>
      <c r="B82" s="106">
        <f t="shared" si="1"/>
        <v>47</v>
      </c>
      <c r="C82" s="126" t="s">
        <v>234</v>
      </c>
      <c r="D82" s="69"/>
      <c r="E82" s="69"/>
      <c r="F82" s="67">
        <f t="shared" si="4"/>
        <v>0</v>
      </c>
      <c r="G82" s="70"/>
      <c r="H82" s="81"/>
      <c r="I82" s="69"/>
      <c r="J82" s="70"/>
      <c r="K82" s="70"/>
      <c r="M82" s="194"/>
    </row>
    <row r="83" spans="1:14" s="24" customFormat="1" ht="21" customHeight="1" thickBot="1" x14ac:dyDescent="0.3">
      <c r="A83" s="119" t="s">
        <v>213</v>
      </c>
      <c r="B83" s="102">
        <f>B82+1</f>
        <v>48</v>
      </c>
      <c r="C83" s="120">
        <v>1120</v>
      </c>
      <c r="D83" s="127">
        <f>D84+D85+D86+D92+D93+D94+D105+D106+D107+D108+D109</f>
        <v>53171.8</v>
      </c>
      <c r="E83" s="127">
        <f>E84+E85+E86+E92+E93+E94+E105+E106+E107+E108+E109</f>
        <v>55222.3</v>
      </c>
      <c r="F83" s="127">
        <f t="shared" si="4"/>
        <v>57746.7</v>
      </c>
      <c r="G83" s="127">
        <f>G84+G85+G86+G92+G93+G94+G105+G106+G107+G108+G109</f>
        <v>14415.1</v>
      </c>
      <c r="H83" s="127">
        <f>H84+H85+H86+H92+H93+H94+H105+H106+H107+H108+H109</f>
        <v>14192.800000000001</v>
      </c>
      <c r="I83" s="127">
        <f>I84+I85+I86+I92+I93+I94+I105+I106+I107+I108+I109</f>
        <v>14483.6</v>
      </c>
      <c r="J83" s="127">
        <f>J84+J85+J86+J92+J93+J94+J105+J106+J107+J108+J109</f>
        <v>14655.2</v>
      </c>
      <c r="K83" s="122"/>
      <c r="M83" s="194"/>
    </row>
    <row r="84" spans="1:14" s="24" customFormat="1" ht="21" customHeight="1" x14ac:dyDescent="0.25">
      <c r="A84" s="103" t="s">
        <v>85</v>
      </c>
      <c r="B84" s="104">
        <f t="shared" si="1"/>
        <v>49</v>
      </c>
      <c r="C84" s="105" t="s">
        <v>217</v>
      </c>
      <c r="D84" s="66">
        <v>33758</v>
      </c>
      <c r="E84" s="66">
        <v>41970</v>
      </c>
      <c r="F84" s="66">
        <f t="shared" si="4"/>
        <v>40828.5</v>
      </c>
      <c r="G84" s="123">
        <f>G203-G129-G113</f>
        <v>10409.6</v>
      </c>
      <c r="H84" s="123">
        <f>H203-H129-H113</f>
        <v>10017.700000000001</v>
      </c>
      <c r="I84" s="123">
        <f>I203-I129-I113</f>
        <v>10051.5</v>
      </c>
      <c r="J84" s="123">
        <f>J203-J129-J113</f>
        <v>10349.700000000001</v>
      </c>
      <c r="K84" s="123"/>
      <c r="M84" s="194"/>
      <c r="N84" s="24">
        <v>10409.700000000001</v>
      </c>
    </row>
    <row r="85" spans="1:14" s="24" customFormat="1" ht="21" customHeight="1" x14ac:dyDescent="0.25">
      <c r="A85" s="110" t="s">
        <v>86</v>
      </c>
      <c r="B85" s="106">
        <f t="shared" si="1"/>
        <v>50</v>
      </c>
      <c r="C85" s="105" t="s">
        <v>218</v>
      </c>
      <c r="D85" s="67">
        <v>7078.8</v>
      </c>
      <c r="E85" s="67">
        <v>8603.9000000000015</v>
      </c>
      <c r="F85" s="67">
        <f t="shared" si="4"/>
        <v>8342.2000000000007</v>
      </c>
      <c r="G85" s="70">
        <f>ROUND(G84*1.205-G84,1)</f>
        <v>2134</v>
      </c>
      <c r="H85" s="70">
        <f>ROUND(H84*1.205-H84,1)</f>
        <v>2053.6</v>
      </c>
      <c r="I85" s="70">
        <f>ROUND(I84*1.205-I84,1)</f>
        <v>2060.6</v>
      </c>
      <c r="J85" s="70">
        <v>2094</v>
      </c>
      <c r="K85" s="70"/>
      <c r="M85" s="194"/>
      <c r="N85" s="24">
        <v>2134</v>
      </c>
    </row>
    <row r="86" spans="1:14" s="24" customFormat="1" ht="21" customHeight="1" x14ac:dyDescent="0.25">
      <c r="A86" s="110" t="s">
        <v>143</v>
      </c>
      <c r="B86" s="106">
        <f t="shared" si="1"/>
        <v>51</v>
      </c>
      <c r="C86" s="105" t="s">
        <v>219</v>
      </c>
      <c r="D86" s="67">
        <v>488.9</v>
      </c>
      <c r="E86" s="67">
        <v>698</v>
      </c>
      <c r="F86" s="67">
        <f t="shared" si="4"/>
        <v>1010</v>
      </c>
      <c r="G86" s="70">
        <f>G87+G88+G89+G90+G91</f>
        <v>202.5</v>
      </c>
      <c r="H86" s="67">
        <f>H87+H88+H89+H90+H91</f>
        <v>302.5</v>
      </c>
      <c r="I86" s="67">
        <f>I87+I88+I89+I90+I91</f>
        <v>252.5</v>
      </c>
      <c r="J86" s="67">
        <f>J87+J88+J89+J90+J91</f>
        <v>252.5</v>
      </c>
      <c r="K86" s="70"/>
      <c r="M86" s="194"/>
    </row>
    <row r="87" spans="1:14" s="24" customFormat="1" ht="22.5" customHeight="1" x14ac:dyDescent="0.25">
      <c r="A87" s="115" t="s">
        <v>114</v>
      </c>
      <c r="B87" s="106">
        <f t="shared" si="1"/>
        <v>52</v>
      </c>
      <c r="C87" s="125" t="s">
        <v>235</v>
      </c>
      <c r="D87" s="67"/>
      <c r="E87" s="67">
        <v>200</v>
      </c>
      <c r="F87" s="67">
        <f t="shared" si="4"/>
        <v>290</v>
      </c>
      <c r="G87" s="70">
        <v>50</v>
      </c>
      <c r="H87" s="70">
        <v>100</v>
      </c>
      <c r="I87" s="70">
        <v>70</v>
      </c>
      <c r="J87" s="70">
        <v>70</v>
      </c>
      <c r="K87" s="70"/>
      <c r="M87" s="194"/>
    </row>
    <row r="88" spans="1:14" s="24" customFormat="1" ht="21.75" customHeight="1" x14ac:dyDescent="0.25">
      <c r="A88" s="115" t="s">
        <v>94</v>
      </c>
      <c r="B88" s="106">
        <f t="shared" si="1"/>
        <v>53</v>
      </c>
      <c r="C88" s="125" t="s">
        <v>236</v>
      </c>
      <c r="D88" s="67"/>
      <c r="E88" s="67">
        <v>160</v>
      </c>
      <c r="F88" s="67">
        <f t="shared" si="4"/>
        <v>250</v>
      </c>
      <c r="G88" s="70">
        <v>40</v>
      </c>
      <c r="H88" s="70">
        <v>90</v>
      </c>
      <c r="I88" s="70">
        <v>60</v>
      </c>
      <c r="J88" s="70">
        <v>60</v>
      </c>
      <c r="K88" s="70"/>
      <c r="M88" s="194"/>
    </row>
    <row r="89" spans="1:14" s="24" customFormat="1" ht="22.5" customHeight="1" x14ac:dyDescent="0.25">
      <c r="A89" s="115" t="s">
        <v>89</v>
      </c>
      <c r="B89" s="106">
        <f t="shared" si="1"/>
        <v>54</v>
      </c>
      <c r="C89" s="125" t="s">
        <v>237</v>
      </c>
      <c r="D89" s="67"/>
      <c r="E89" s="67">
        <v>168</v>
      </c>
      <c r="F89" s="67">
        <f t="shared" si="4"/>
        <v>250</v>
      </c>
      <c r="G89" s="70">
        <v>62.5</v>
      </c>
      <c r="H89" s="70">
        <v>62.5</v>
      </c>
      <c r="I89" s="70">
        <v>62.5</v>
      </c>
      <c r="J89" s="70">
        <v>62.5</v>
      </c>
      <c r="K89" s="70"/>
      <c r="M89" s="194"/>
    </row>
    <row r="90" spans="1:14" s="24" customFormat="1" ht="21.75" customHeight="1" x14ac:dyDescent="0.25">
      <c r="A90" s="115" t="s">
        <v>111</v>
      </c>
      <c r="B90" s="106">
        <f t="shared" si="1"/>
        <v>55</v>
      </c>
      <c r="C90" s="125" t="s">
        <v>238</v>
      </c>
      <c r="D90" s="67"/>
      <c r="E90" s="67">
        <v>110</v>
      </c>
      <c r="F90" s="67">
        <f t="shared" si="4"/>
        <v>160</v>
      </c>
      <c r="G90" s="70">
        <v>40</v>
      </c>
      <c r="H90" s="70">
        <v>40</v>
      </c>
      <c r="I90" s="70">
        <v>40</v>
      </c>
      <c r="J90" s="70">
        <v>40</v>
      </c>
      <c r="K90" s="70"/>
      <c r="M90" s="194"/>
    </row>
    <row r="91" spans="1:14" s="24" customFormat="1" ht="21.75" customHeight="1" x14ac:dyDescent="0.25">
      <c r="A91" s="115" t="s">
        <v>112</v>
      </c>
      <c r="B91" s="106">
        <f t="shared" si="1"/>
        <v>56</v>
      </c>
      <c r="C91" s="125" t="s">
        <v>239</v>
      </c>
      <c r="D91" s="67"/>
      <c r="E91" s="67">
        <v>60</v>
      </c>
      <c r="F91" s="67">
        <f t="shared" si="4"/>
        <v>60</v>
      </c>
      <c r="G91" s="70">
        <v>10</v>
      </c>
      <c r="H91" s="70">
        <v>10</v>
      </c>
      <c r="I91" s="70">
        <v>20</v>
      </c>
      <c r="J91" s="70">
        <v>20</v>
      </c>
      <c r="K91" s="70"/>
      <c r="M91" s="194"/>
    </row>
    <row r="92" spans="1:14" s="24" customFormat="1" ht="18" customHeight="1" x14ac:dyDescent="0.25">
      <c r="A92" s="110" t="s">
        <v>41</v>
      </c>
      <c r="B92" s="106">
        <f t="shared" si="1"/>
        <v>57</v>
      </c>
      <c r="C92" s="105" t="s">
        <v>220</v>
      </c>
      <c r="D92" s="67">
        <v>7233.1</v>
      </c>
      <c r="E92" s="67">
        <v>3400</v>
      </c>
      <c r="F92" s="67">
        <f t="shared" si="4"/>
        <v>3690</v>
      </c>
      <c r="G92" s="70">
        <v>1000</v>
      </c>
      <c r="H92" s="70">
        <v>1000</v>
      </c>
      <c r="I92" s="70">
        <v>790</v>
      </c>
      <c r="J92" s="70">
        <v>900</v>
      </c>
      <c r="K92" s="70"/>
      <c r="M92" s="194"/>
    </row>
    <row r="93" spans="1:14" s="24" customFormat="1" ht="18" customHeight="1" x14ac:dyDescent="0.25">
      <c r="A93" s="110" t="s">
        <v>42</v>
      </c>
      <c r="B93" s="106">
        <f t="shared" si="1"/>
        <v>58</v>
      </c>
      <c r="C93" s="105" t="s">
        <v>221</v>
      </c>
      <c r="D93" s="67">
        <v>530.4</v>
      </c>
      <c r="E93" s="67">
        <v>140</v>
      </c>
      <c r="F93" s="67">
        <f t="shared" si="4"/>
        <v>100</v>
      </c>
      <c r="G93" s="70">
        <v>25</v>
      </c>
      <c r="H93" s="70">
        <v>25</v>
      </c>
      <c r="I93" s="70">
        <v>25</v>
      </c>
      <c r="J93" s="70">
        <v>25</v>
      </c>
      <c r="K93" s="70"/>
      <c r="M93" s="194"/>
    </row>
    <row r="94" spans="1:14" s="24" customFormat="1" ht="18" customHeight="1" x14ac:dyDescent="0.25">
      <c r="A94" s="110" t="s">
        <v>144</v>
      </c>
      <c r="B94" s="106">
        <f t="shared" si="1"/>
        <v>59</v>
      </c>
      <c r="C94" s="105" t="s">
        <v>222</v>
      </c>
      <c r="D94" s="67">
        <v>1057.9000000000001</v>
      </c>
      <c r="E94" s="67">
        <v>410.4</v>
      </c>
      <c r="F94" s="67">
        <f t="shared" si="4"/>
        <v>1226</v>
      </c>
      <c r="G94" s="70">
        <f>G95+G96+G97+G98+G99+G100+G101+G102+G103+G104</f>
        <v>194</v>
      </c>
      <c r="H94" s="67">
        <f>H95+H96+H97+H98+H99+H100+H101+H102+H103+H104</f>
        <v>294</v>
      </c>
      <c r="I94" s="67">
        <f>I95+I96+I97+I98+I99+I100+I101+I102+I103+I104</f>
        <v>504</v>
      </c>
      <c r="J94" s="67">
        <f>J95+J96+J97+J98+J99+J100+J101+J102+J103+J104</f>
        <v>234</v>
      </c>
      <c r="K94" s="70"/>
      <c r="M94" s="194"/>
    </row>
    <row r="95" spans="1:14" s="24" customFormat="1" ht="18" customHeight="1" x14ac:dyDescent="0.25">
      <c r="A95" s="128" t="s">
        <v>115</v>
      </c>
      <c r="B95" s="106">
        <f t="shared" si="1"/>
        <v>60</v>
      </c>
      <c r="C95" s="125" t="s">
        <v>240</v>
      </c>
      <c r="D95" s="67"/>
      <c r="E95" s="67">
        <v>0</v>
      </c>
      <c r="F95" s="67">
        <f t="shared" si="4"/>
        <v>0</v>
      </c>
      <c r="G95" s="70"/>
      <c r="H95" s="70"/>
      <c r="I95" s="70"/>
      <c r="J95" s="70"/>
      <c r="K95" s="70"/>
      <c r="M95" s="194"/>
    </row>
    <row r="96" spans="1:14" s="24" customFormat="1" ht="18" customHeight="1" x14ac:dyDescent="0.25">
      <c r="A96" s="128" t="s">
        <v>117</v>
      </c>
      <c r="B96" s="106">
        <f t="shared" si="1"/>
        <v>61</v>
      </c>
      <c r="C96" s="125" t="s">
        <v>241</v>
      </c>
      <c r="D96" s="67"/>
      <c r="E96" s="67">
        <v>0</v>
      </c>
      <c r="F96" s="67">
        <f t="shared" si="4"/>
        <v>16</v>
      </c>
      <c r="G96" s="70">
        <v>4</v>
      </c>
      <c r="H96" s="70">
        <v>4</v>
      </c>
      <c r="I96" s="70">
        <v>4</v>
      </c>
      <c r="J96" s="70">
        <v>4</v>
      </c>
      <c r="K96" s="70"/>
      <c r="M96" s="194"/>
    </row>
    <row r="97" spans="1:13" s="24" customFormat="1" ht="18" customHeight="1" x14ac:dyDescent="0.25">
      <c r="A97" s="128" t="s">
        <v>116</v>
      </c>
      <c r="B97" s="106">
        <f t="shared" si="1"/>
        <v>62</v>
      </c>
      <c r="C97" s="125" t="s">
        <v>242</v>
      </c>
      <c r="D97" s="67"/>
      <c r="E97" s="67">
        <v>160</v>
      </c>
      <c r="F97" s="67">
        <f t="shared" si="4"/>
        <v>360</v>
      </c>
      <c r="G97" s="70">
        <v>50</v>
      </c>
      <c r="H97" s="70">
        <v>50</v>
      </c>
      <c r="I97" s="70">
        <v>210</v>
      </c>
      <c r="J97" s="70">
        <v>50</v>
      </c>
      <c r="K97" s="70"/>
      <c r="M97" s="194"/>
    </row>
    <row r="98" spans="1:13" s="24" customFormat="1" ht="18" customHeight="1" x14ac:dyDescent="0.25">
      <c r="A98" s="128" t="s">
        <v>90</v>
      </c>
      <c r="B98" s="106">
        <f t="shared" si="1"/>
        <v>63</v>
      </c>
      <c r="C98" s="125" t="s">
        <v>243</v>
      </c>
      <c r="D98" s="67"/>
      <c r="E98" s="67">
        <v>0</v>
      </c>
      <c r="F98" s="67">
        <f t="shared" si="4"/>
        <v>380</v>
      </c>
      <c r="G98" s="70">
        <v>50</v>
      </c>
      <c r="H98" s="70">
        <v>100</v>
      </c>
      <c r="I98" s="70">
        <v>140</v>
      </c>
      <c r="J98" s="70">
        <v>90</v>
      </c>
      <c r="K98" s="70"/>
      <c r="M98" s="194"/>
    </row>
    <row r="99" spans="1:13" s="24" customFormat="1" ht="18" customHeight="1" x14ac:dyDescent="0.25">
      <c r="A99" s="128" t="s">
        <v>91</v>
      </c>
      <c r="B99" s="106">
        <f t="shared" si="1"/>
        <v>64</v>
      </c>
      <c r="C99" s="125" t="s">
        <v>244</v>
      </c>
      <c r="D99" s="67"/>
      <c r="E99" s="67">
        <v>0</v>
      </c>
      <c r="F99" s="67">
        <f t="shared" si="4"/>
        <v>0</v>
      </c>
      <c r="G99" s="70"/>
      <c r="H99" s="70"/>
      <c r="I99" s="70"/>
      <c r="J99" s="70"/>
      <c r="K99" s="70"/>
      <c r="M99" s="194"/>
    </row>
    <row r="100" spans="1:13" s="24" customFormat="1" ht="33.75" customHeight="1" x14ac:dyDescent="0.25">
      <c r="A100" s="128" t="s">
        <v>103</v>
      </c>
      <c r="B100" s="106">
        <f t="shared" si="1"/>
        <v>65</v>
      </c>
      <c r="C100" s="125" t="s">
        <v>245</v>
      </c>
      <c r="D100" s="67"/>
      <c r="E100" s="67">
        <v>85.8</v>
      </c>
      <c r="F100" s="67">
        <f t="shared" si="4"/>
        <v>100</v>
      </c>
      <c r="G100" s="70">
        <v>25</v>
      </c>
      <c r="H100" s="70">
        <v>25</v>
      </c>
      <c r="I100" s="70">
        <v>25</v>
      </c>
      <c r="J100" s="70">
        <v>25</v>
      </c>
      <c r="K100" s="70"/>
      <c r="M100" s="194"/>
    </row>
    <row r="101" spans="1:13" s="24" customFormat="1" ht="18" customHeight="1" x14ac:dyDescent="0.25">
      <c r="A101" s="128" t="s">
        <v>92</v>
      </c>
      <c r="B101" s="106">
        <f t="shared" si="1"/>
        <v>66</v>
      </c>
      <c r="C101" s="125" t="s">
        <v>246</v>
      </c>
      <c r="D101" s="67"/>
      <c r="E101" s="67">
        <v>0</v>
      </c>
      <c r="F101" s="67">
        <f t="shared" si="4"/>
        <v>0</v>
      </c>
      <c r="G101" s="70"/>
      <c r="H101" s="70"/>
      <c r="I101" s="70"/>
      <c r="J101" s="70"/>
      <c r="K101" s="70"/>
      <c r="M101" s="194"/>
    </row>
    <row r="102" spans="1:13" s="24" customFormat="1" ht="18" customHeight="1" x14ac:dyDescent="0.25">
      <c r="A102" s="128" t="s">
        <v>93</v>
      </c>
      <c r="B102" s="106">
        <f t="shared" si="1"/>
        <v>67</v>
      </c>
      <c r="C102" s="125" t="s">
        <v>247</v>
      </c>
      <c r="D102" s="67"/>
      <c r="E102" s="67">
        <v>0</v>
      </c>
      <c r="F102" s="67">
        <f t="shared" si="4"/>
        <v>0</v>
      </c>
      <c r="G102" s="70"/>
      <c r="H102" s="70"/>
      <c r="I102" s="70"/>
      <c r="J102" s="70"/>
      <c r="K102" s="70"/>
      <c r="M102" s="194"/>
    </row>
    <row r="103" spans="1:13" s="24" customFormat="1" ht="18" customHeight="1" x14ac:dyDescent="0.25">
      <c r="A103" s="128" t="s">
        <v>95</v>
      </c>
      <c r="B103" s="106">
        <f t="shared" si="1"/>
        <v>68</v>
      </c>
      <c r="C103" s="125" t="s">
        <v>248</v>
      </c>
      <c r="D103" s="67"/>
      <c r="E103" s="67">
        <v>64.600000000000009</v>
      </c>
      <c r="F103" s="67">
        <f t="shared" si="4"/>
        <v>100</v>
      </c>
      <c r="G103" s="70">
        <v>25</v>
      </c>
      <c r="H103" s="70">
        <v>25</v>
      </c>
      <c r="I103" s="70">
        <v>25</v>
      </c>
      <c r="J103" s="70">
        <v>25</v>
      </c>
      <c r="K103" s="70"/>
      <c r="M103" s="194"/>
    </row>
    <row r="104" spans="1:13" s="24" customFormat="1" ht="21.75" customHeight="1" x14ac:dyDescent="0.25">
      <c r="A104" s="128" t="s">
        <v>112</v>
      </c>
      <c r="B104" s="106">
        <f t="shared" si="1"/>
        <v>69</v>
      </c>
      <c r="C104" s="125" t="s">
        <v>249</v>
      </c>
      <c r="D104" s="67"/>
      <c r="E104" s="67">
        <v>100</v>
      </c>
      <c r="F104" s="67">
        <f t="shared" si="4"/>
        <v>270</v>
      </c>
      <c r="G104" s="70">
        <v>40</v>
      </c>
      <c r="H104" s="70">
        <v>90</v>
      </c>
      <c r="I104" s="70">
        <v>100</v>
      </c>
      <c r="J104" s="70">
        <v>40</v>
      </c>
      <c r="K104" s="70"/>
      <c r="M104" s="194"/>
    </row>
    <row r="105" spans="1:13" s="24" customFormat="1" ht="21" customHeight="1" x14ac:dyDescent="0.25">
      <c r="A105" s="110" t="s">
        <v>96</v>
      </c>
      <c r="B105" s="106">
        <f t="shared" si="1"/>
        <v>70</v>
      </c>
      <c r="C105" s="105" t="s">
        <v>215</v>
      </c>
      <c r="D105" s="67"/>
      <c r="E105" s="67">
        <v>0</v>
      </c>
      <c r="F105" s="67">
        <f t="shared" si="4"/>
        <v>0</v>
      </c>
      <c r="G105" s="70"/>
      <c r="H105" s="70"/>
      <c r="I105" s="70"/>
      <c r="J105" s="70"/>
      <c r="K105" s="70"/>
      <c r="M105" s="194"/>
    </row>
    <row r="106" spans="1:13" s="24" customFormat="1" ht="21" customHeight="1" x14ac:dyDescent="0.25">
      <c r="A106" s="110" t="s">
        <v>97</v>
      </c>
      <c r="B106" s="106">
        <f t="shared" si="1"/>
        <v>71</v>
      </c>
      <c r="C106" s="105" t="s">
        <v>223</v>
      </c>
      <c r="D106" s="67"/>
      <c r="E106" s="67">
        <v>0</v>
      </c>
      <c r="F106" s="67">
        <f t="shared" si="4"/>
        <v>0</v>
      </c>
      <c r="G106" s="70"/>
      <c r="H106" s="70"/>
      <c r="I106" s="70"/>
      <c r="J106" s="70"/>
      <c r="K106" s="70"/>
      <c r="M106" s="194"/>
    </row>
    <row r="107" spans="1:13" s="24" customFormat="1" ht="21" customHeight="1" x14ac:dyDescent="0.25">
      <c r="A107" s="110" t="s">
        <v>43</v>
      </c>
      <c r="B107" s="106">
        <f t="shared" si="1"/>
        <v>72</v>
      </c>
      <c r="C107" s="105" t="s">
        <v>224</v>
      </c>
      <c r="D107" s="67"/>
      <c r="E107" s="67">
        <v>0</v>
      </c>
      <c r="F107" s="67">
        <f t="shared" si="4"/>
        <v>0</v>
      </c>
      <c r="G107" s="70"/>
      <c r="H107" s="70"/>
      <c r="I107" s="70"/>
      <c r="J107" s="70"/>
      <c r="K107" s="70"/>
      <c r="M107" s="194"/>
    </row>
    <row r="108" spans="1:13" s="24" customFormat="1" ht="21" customHeight="1" x14ac:dyDescent="0.25">
      <c r="A108" s="110" t="s">
        <v>145</v>
      </c>
      <c r="B108" s="106">
        <f t="shared" si="1"/>
        <v>73</v>
      </c>
      <c r="C108" s="105" t="s">
        <v>225</v>
      </c>
      <c r="D108" s="67"/>
      <c r="E108" s="67">
        <v>0</v>
      </c>
      <c r="F108" s="67">
        <f t="shared" si="4"/>
        <v>0</v>
      </c>
      <c r="G108" s="70"/>
      <c r="H108" s="70"/>
      <c r="I108" s="70"/>
      <c r="J108" s="70"/>
      <c r="K108" s="70"/>
      <c r="M108" s="194"/>
    </row>
    <row r="109" spans="1:13" s="24" customFormat="1" ht="21" customHeight="1" x14ac:dyDescent="0.25">
      <c r="A109" s="110" t="s">
        <v>345</v>
      </c>
      <c r="B109" s="106">
        <f t="shared" si="1"/>
        <v>74</v>
      </c>
      <c r="C109" s="105" t="s">
        <v>250</v>
      </c>
      <c r="D109" s="67">
        <f>D110+D111</f>
        <v>3024.7</v>
      </c>
      <c r="E109" s="67">
        <v>0</v>
      </c>
      <c r="F109" s="67">
        <f t="shared" si="4"/>
        <v>2550</v>
      </c>
      <c r="G109" s="70">
        <f>G110+G111</f>
        <v>450</v>
      </c>
      <c r="H109" s="70">
        <f>H110+H111</f>
        <v>500</v>
      </c>
      <c r="I109" s="70">
        <f>I110+I111</f>
        <v>800</v>
      </c>
      <c r="J109" s="70">
        <f>J110+J111</f>
        <v>800</v>
      </c>
      <c r="K109" s="70"/>
      <c r="M109" s="194"/>
    </row>
    <row r="110" spans="1:13" s="56" customFormat="1" ht="21" customHeight="1" x14ac:dyDescent="0.25">
      <c r="A110" s="186" t="s">
        <v>98</v>
      </c>
      <c r="B110" s="106">
        <f>B109+1</f>
        <v>75</v>
      </c>
      <c r="C110" s="187" t="s">
        <v>347</v>
      </c>
      <c r="D110" s="67">
        <v>1064.3</v>
      </c>
      <c r="E110" s="68"/>
      <c r="F110" s="67">
        <f t="shared" si="4"/>
        <v>2000</v>
      </c>
      <c r="G110" s="70">
        <v>450</v>
      </c>
      <c r="H110" s="70">
        <v>500</v>
      </c>
      <c r="I110" s="70">
        <v>800</v>
      </c>
      <c r="J110" s="70">
        <v>250</v>
      </c>
      <c r="K110" s="182"/>
      <c r="M110" s="194"/>
    </row>
    <row r="111" spans="1:13" s="56" customFormat="1" ht="21" customHeight="1" thickBot="1" x14ac:dyDescent="0.3">
      <c r="A111" s="186" t="s">
        <v>346</v>
      </c>
      <c r="B111" s="106">
        <f>B110+1</f>
        <v>76</v>
      </c>
      <c r="C111" s="187" t="s">
        <v>348</v>
      </c>
      <c r="D111" s="68">
        <v>1960.4</v>
      </c>
      <c r="E111" s="68">
        <v>0</v>
      </c>
      <c r="F111" s="67">
        <f>SUM(G111:J111)</f>
        <v>550</v>
      </c>
      <c r="G111" s="70"/>
      <c r="H111" s="70"/>
      <c r="I111" s="70"/>
      <c r="J111" s="70">
        <v>550</v>
      </c>
      <c r="K111" s="182"/>
      <c r="M111" s="194"/>
    </row>
    <row r="112" spans="1:13" s="24" customFormat="1" ht="21" customHeight="1" thickBot="1" x14ac:dyDescent="0.3">
      <c r="A112" s="119" t="s">
        <v>101</v>
      </c>
      <c r="B112" s="102">
        <f>B111+1</f>
        <v>77</v>
      </c>
      <c r="C112" s="120">
        <v>1130</v>
      </c>
      <c r="D112" s="78">
        <f>SUM(D113:D126)</f>
        <v>2541.5</v>
      </c>
      <c r="E112" s="78">
        <f>SUM(E113:E126)</f>
        <v>8067.4</v>
      </c>
      <c r="F112" s="78">
        <f>SUM(G112:J112)</f>
        <v>5080.7000000000007</v>
      </c>
      <c r="G112" s="121">
        <f>SUM(G113:G126)</f>
        <v>1723.9</v>
      </c>
      <c r="H112" s="78">
        <f>SUM(H113:H126)</f>
        <v>1347.7</v>
      </c>
      <c r="I112" s="122">
        <f>SUM(I113:I126)</f>
        <v>1172.5</v>
      </c>
      <c r="J112" s="122">
        <f>SUM(J113:J126)</f>
        <v>836.6</v>
      </c>
      <c r="K112" s="122"/>
      <c r="M112" s="194"/>
    </row>
    <row r="113" spans="1:13" s="24" customFormat="1" ht="21" customHeight="1" x14ac:dyDescent="0.25">
      <c r="A113" s="103" t="s">
        <v>85</v>
      </c>
      <c r="B113" s="104">
        <f t="shared" si="1"/>
        <v>78</v>
      </c>
      <c r="C113" s="105" t="s">
        <v>251</v>
      </c>
      <c r="D113" s="66">
        <v>1337.7</v>
      </c>
      <c r="E113" s="66">
        <v>1468</v>
      </c>
      <c r="F113" s="66">
        <f t="shared" si="4"/>
        <v>1378</v>
      </c>
      <c r="G113" s="87">
        <v>142</v>
      </c>
      <c r="H113" s="68">
        <v>534</v>
      </c>
      <c r="I113" s="68">
        <v>500</v>
      </c>
      <c r="J113" s="66">
        <v>202</v>
      </c>
      <c r="K113" s="66"/>
      <c r="M113" s="194"/>
    </row>
    <row r="114" spans="1:13" s="24" customFormat="1" ht="21" customHeight="1" x14ac:dyDescent="0.25">
      <c r="A114" s="110" t="s">
        <v>86</v>
      </c>
      <c r="B114" s="106">
        <f t="shared" si="1"/>
        <v>79</v>
      </c>
      <c r="C114" s="105" t="s">
        <v>252</v>
      </c>
      <c r="D114" s="67">
        <v>74.7</v>
      </c>
      <c r="E114" s="67">
        <v>301</v>
      </c>
      <c r="F114" s="67">
        <f t="shared" si="4"/>
        <v>405.9</v>
      </c>
      <c r="G114" s="70">
        <f>ROUND(G113*1.205-G113,1)</f>
        <v>29.1</v>
      </c>
      <c r="H114" s="70">
        <v>157.69999999999999</v>
      </c>
      <c r="I114" s="81">
        <v>150</v>
      </c>
      <c r="J114" s="67">
        <v>69.099999999999994</v>
      </c>
      <c r="K114" s="67"/>
      <c r="M114" s="194"/>
    </row>
    <row r="115" spans="1:13" s="24" customFormat="1" ht="21" customHeight="1" x14ac:dyDescent="0.25">
      <c r="A115" s="110" t="s">
        <v>143</v>
      </c>
      <c r="B115" s="106">
        <f t="shared" si="1"/>
        <v>80</v>
      </c>
      <c r="C115" s="105" t="s">
        <v>253</v>
      </c>
      <c r="D115" s="67">
        <v>226.1</v>
      </c>
      <c r="E115" s="67">
        <v>310</v>
      </c>
      <c r="F115" s="67">
        <f t="shared" si="4"/>
        <v>295</v>
      </c>
      <c r="G115" s="81">
        <v>87.5</v>
      </c>
      <c r="H115" s="67">
        <v>87.5</v>
      </c>
      <c r="I115" s="81">
        <v>87.5</v>
      </c>
      <c r="J115" s="67">
        <v>32.5</v>
      </c>
      <c r="K115" s="67"/>
      <c r="M115" s="194"/>
    </row>
    <row r="116" spans="1:13" s="24" customFormat="1" ht="21" customHeight="1" x14ac:dyDescent="0.25">
      <c r="A116" s="110" t="s">
        <v>41</v>
      </c>
      <c r="B116" s="106">
        <f t="shared" si="1"/>
        <v>81</v>
      </c>
      <c r="C116" s="105" t="s">
        <v>254</v>
      </c>
      <c r="D116" s="67">
        <v>1.6</v>
      </c>
      <c r="E116" s="67">
        <v>1450</v>
      </c>
      <c r="F116" s="67">
        <f t="shared" si="4"/>
        <v>445</v>
      </c>
      <c r="G116" s="81">
        <v>285</v>
      </c>
      <c r="H116" s="67"/>
      <c r="I116" s="184">
        <v>100</v>
      </c>
      <c r="J116" s="67">
        <v>60</v>
      </c>
      <c r="K116" s="67"/>
      <c r="M116" s="194"/>
    </row>
    <row r="117" spans="1:13" s="24" customFormat="1" ht="21" customHeight="1" x14ac:dyDescent="0.25">
      <c r="A117" s="110" t="s">
        <v>42</v>
      </c>
      <c r="B117" s="106">
        <f t="shared" si="1"/>
        <v>82</v>
      </c>
      <c r="C117" s="105" t="s">
        <v>255</v>
      </c>
      <c r="D117" s="67">
        <v>1</v>
      </c>
      <c r="E117" s="67">
        <v>20</v>
      </c>
      <c r="F117" s="67">
        <f t="shared" si="4"/>
        <v>6.3</v>
      </c>
      <c r="G117" s="81">
        <v>6.3</v>
      </c>
      <c r="H117" s="67"/>
      <c r="I117" s="81"/>
      <c r="J117" s="67"/>
      <c r="K117" s="67"/>
      <c r="M117" s="194"/>
    </row>
    <row r="118" spans="1:13" s="24" customFormat="1" ht="21" customHeight="1" x14ac:dyDescent="0.25">
      <c r="A118" s="110" t="s">
        <v>144</v>
      </c>
      <c r="B118" s="106">
        <f t="shared" si="1"/>
        <v>83</v>
      </c>
      <c r="C118" s="105" t="s">
        <v>256</v>
      </c>
      <c r="D118" s="67">
        <v>272.8</v>
      </c>
      <c r="E118" s="67">
        <v>520</v>
      </c>
      <c r="F118" s="67">
        <f t="shared" si="4"/>
        <v>500</v>
      </c>
      <c r="G118" s="81">
        <v>150</v>
      </c>
      <c r="H118" s="67">
        <v>150</v>
      </c>
      <c r="I118" s="81">
        <v>100</v>
      </c>
      <c r="J118" s="67">
        <v>100</v>
      </c>
      <c r="K118" s="67"/>
      <c r="M118" s="194"/>
    </row>
    <row r="119" spans="1:13" s="24" customFormat="1" ht="21" customHeight="1" x14ac:dyDescent="0.25">
      <c r="A119" s="110" t="s">
        <v>96</v>
      </c>
      <c r="B119" s="106">
        <f t="shared" si="1"/>
        <v>84</v>
      </c>
      <c r="C119" s="105" t="s">
        <v>257</v>
      </c>
      <c r="D119" s="67"/>
      <c r="E119" s="67">
        <v>48</v>
      </c>
      <c r="F119" s="67">
        <f t="shared" si="4"/>
        <v>55</v>
      </c>
      <c r="G119" s="81">
        <v>25</v>
      </c>
      <c r="H119" s="67">
        <v>5</v>
      </c>
      <c r="I119" s="81">
        <v>25</v>
      </c>
      <c r="J119" s="67"/>
      <c r="K119" s="67"/>
      <c r="M119" s="194"/>
    </row>
    <row r="120" spans="1:13" s="56" customFormat="1" ht="21" customHeight="1" x14ac:dyDescent="0.25">
      <c r="A120" s="110" t="s">
        <v>307</v>
      </c>
      <c r="B120" s="106">
        <f t="shared" si="1"/>
        <v>85</v>
      </c>
      <c r="C120" s="105" t="s">
        <v>258</v>
      </c>
      <c r="D120" s="67">
        <v>52.6</v>
      </c>
      <c r="E120" s="67">
        <v>440</v>
      </c>
      <c r="F120" s="67">
        <f t="shared" si="4"/>
        <v>455</v>
      </c>
      <c r="G120" s="81">
        <v>75</v>
      </c>
      <c r="H120" s="67">
        <v>175</v>
      </c>
      <c r="I120" s="81">
        <v>75</v>
      </c>
      <c r="J120" s="67">
        <v>130</v>
      </c>
      <c r="K120" s="67"/>
      <c r="M120" s="194"/>
    </row>
    <row r="121" spans="1:13" s="24" customFormat="1" ht="21" customHeight="1" x14ac:dyDescent="0.25">
      <c r="A121" s="110" t="s">
        <v>97</v>
      </c>
      <c r="B121" s="106">
        <f t="shared" si="1"/>
        <v>86</v>
      </c>
      <c r="C121" s="105" t="s">
        <v>259</v>
      </c>
      <c r="D121" s="67">
        <v>219.8</v>
      </c>
      <c r="E121" s="67">
        <v>202</v>
      </c>
      <c r="F121" s="67">
        <f t="shared" si="4"/>
        <v>31</v>
      </c>
      <c r="G121" s="81">
        <v>9</v>
      </c>
      <c r="H121" s="67">
        <v>17</v>
      </c>
      <c r="I121" s="81">
        <v>5</v>
      </c>
      <c r="J121" s="67"/>
      <c r="K121" s="67"/>
      <c r="M121" s="194"/>
    </row>
    <row r="122" spans="1:13" s="24" customFormat="1" ht="21" customHeight="1" x14ac:dyDescent="0.25">
      <c r="A122" s="110" t="s">
        <v>43</v>
      </c>
      <c r="B122" s="106">
        <f t="shared" si="1"/>
        <v>87</v>
      </c>
      <c r="C122" s="105" t="s">
        <v>260</v>
      </c>
      <c r="D122" s="67">
        <v>19.5</v>
      </c>
      <c r="E122" s="67">
        <v>0</v>
      </c>
      <c r="F122" s="67">
        <f t="shared" si="4"/>
        <v>5</v>
      </c>
      <c r="G122" s="81"/>
      <c r="H122" s="67">
        <v>5</v>
      </c>
      <c r="I122" s="81"/>
      <c r="J122" s="67"/>
      <c r="K122" s="67"/>
      <c r="M122" s="194"/>
    </row>
    <row r="123" spans="1:13" s="56" customFormat="1" ht="21" customHeight="1" x14ac:dyDescent="0.25">
      <c r="A123" s="110" t="s">
        <v>101</v>
      </c>
      <c r="B123" s="106">
        <f t="shared" si="1"/>
        <v>88</v>
      </c>
      <c r="C123" s="105" t="s">
        <v>283</v>
      </c>
      <c r="D123" s="129">
        <v>299.89999999999998</v>
      </c>
      <c r="E123" s="129">
        <v>64.400000000000006</v>
      </c>
      <c r="F123" s="67">
        <f t="shared" si="4"/>
        <v>431.5</v>
      </c>
      <c r="G123" s="81"/>
      <c r="H123" s="67">
        <v>201.5</v>
      </c>
      <c r="I123" s="81">
        <v>130</v>
      </c>
      <c r="J123" s="67">
        <v>100</v>
      </c>
      <c r="K123" s="67"/>
      <c r="M123" s="194"/>
    </row>
    <row r="124" spans="1:13" s="24" customFormat="1" ht="21" customHeight="1" x14ac:dyDescent="0.25">
      <c r="A124" s="110" t="s">
        <v>284</v>
      </c>
      <c r="B124" s="106">
        <f t="shared" si="1"/>
        <v>89</v>
      </c>
      <c r="C124" s="105" t="s">
        <v>306</v>
      </c>
      <c r="D124" s="67">
        <v>35.799999999999997</v>
      </c>
      <c r="E124" s="67">
        <v>0</v>
      </c>
      <c r="F124" s="67">
        <f t="shared" si="4"/>
        <v>273</v>
      </c>
      <c r="G124" s="81">
        <v>115</v>
      </c>
      <c r="H124" s="67">
        <v>15</v>
      </c>
      <c r="I124" s="81"/>
      <c r="J124" s="67">
        <v>143</v>
      </c>
      <c r="K124" s="67"/>
      <c r="M124" s="194"/>
    </row>
    <row r="125" spans="1:13" s="56" customFormat="1" ht="21" customHeight="1" x14ac:dyDescent="0.25">
      <c r="A125" s="110" t="s">
        <v>312</v>
      </c>
      <c r="B125" s="106">
        <f t="shared" si="1"/>
        <v>90</v>
      </c>
      <c r="C125" s="105" t="s">
        <v>310</v>
      </c>
      <c r="D125" s="67"/>
      <c r="E125" s="67">
        <v>1140</v>
      </c>
      <c r="F125" s="67">
        <f>SUM(G125:J125)</f>
        <v>250</v>
      </c>
      <c r="G125" s="81">
        <v>250</v>
      </c>
      <c r="H125" s="67"/>
      <c r="I125" s="81"/>
      <c r="J125" s="67"/>
      <c r="K125" s="67"/>
      <c r="M125" s="194"/>
    </row>
    <row r="126" spans="1:13" s="56" customFormat="1" ht="21" customHeight="1" thickBot="1" x14ac:dyDescent="0.3">
      <c r="A126" s="110" t="s">
        <v>313</v>
      </c>
      <c r="B126" s="106">
        <f t="shared" si="1"/>
        <v>91</v>
      </c>
      <c r="C126" s="105" t="s">
        <v>311</v>
      </c>
      <c r="D126" s="69"/>
      <c r="E126" s="69">
        <v>2104</v>
      </c>
      <c r="F126" s="67">
        <f>SUM(G126:J126)</f>
        <v>550</v>
      </c>
      <c r="G126" s="81">
        <v>550</v>
      </c>
      <c r="H126" s="69"/>
      <c r="I126" s="81"/>
      <c r="J126" s="69"/>
      <c r="K126" s="130"/>
      <c r="M126" s="194"/>
    </row>
    <row r="127" spans="1:13" s="24" customFormat="1" ht="21" customHeight="1" thickBot="1" x14ac:dyDescent="0.3">
      <c r="A127" s="119" t="s">
        <v>154</v>
      </c>
      <c r="B127" s="102">
        <f>B126+1</f>
        <v>92</v>
      </c>
      <c r="C127" s="120">
        <v>1140</v>
      </c>
      <c r="D127" s="78">
        <f>D128+D139+D145</f>
        <v>7461.1</v>
      </c>
      <c r="E127" s="78">
        <f>E128+E139+E145</f>
        <v>7270.3</v>
      </c>
      <c r="F127" s="78">
        <f t="shared" ref="F127:F190" si="5">SUM(G127:J127)</f>
        <v>12307.599999999999</v>
      </c>
      <c r="G127" s="122">
        <f>G128+G139+G145</f>
        <v>3637.7</v>
      </c>
      <c r="H127" s="122">
        <f>H128+H139+H145</f>
        <v>3043.6</v>
      </c>
      <c r="I127" s="122">
        <f>I128+I139+I145</f>
        <v>2945.9</v>
      </c>
      <c r="J127" s="122">
        <f>J128+J139+J145</f>
        <v>2680.4</v>
      </c>
      <c r="K127" s="122"/>
      <c r="M127" s="194"/>
    </row>
    <row r="128" spans="1:13" s="24" customFormat="1" ht="21" customHeight="1" thickBot="1" x14ac:dyDescent="0.3">
      <c r="A128" s="119" t="s">
        <v>155</v>
      </c>
      <c r="B128" s="102">
        <f>B127+1</f>
        <v>93</v>
      </c>
      <c r="C128" s="120">
        <v>1150</v>
      </c>
      <c r="D128" s="78">
        <f>SUM(D129:D138)</f>
        <v>202.2</v>
      </c>
      <c r="E128" s="78">
        <f>SUM(E129:E138)</f>
        <v>1783.5</v>
      </c>
      <c r="F128" s="78">
        <f t="shared" si="5"/>
        <v>3239.6</v>
      </c>
      <c r="G128" s="122">
        <f>SUM(G129:G138)</f>
        <v>1096.8</v>
      </c>
      <c r="H128" s="122">
        <f>SUM(H129:H138)</f>
        <v>636.20000000000005</v>
      </c>
      <c r="I128" s="122">
        <f>SUM(I129:I138)</f>
        <v>934.40000000000009</v>
      </c>
      <c r="J128" s="122">
        <f>SUM(J129:J138)</f>
        <v>572.19999999999993</v>
      </c>
      <c r="K128" s="122"/>
      <c r="M128" s="194"/>
    </row>
    <row r="129" spans="1:14" s="24" customFormat="1" ht="21" customHeight="1" x14ac:dyDescent="0.25">
      <c r="A129" s="103" t="s">
        <v>85</v>
      </c>
      <c r="B129" s="104">
        <f>B128+1</f>
        <v>94</v>
      </c>
      <c r="C129" s="105" t="s">
        <v>107</v>
      </c>
      <c r="D129" s="68">
        <v>83.5</v>
      </c>
      <c r="E129" s="68">
        <v>568.1</v>
      </c>
      <c r="F129" s="68">
        <f t="shared" si="5"/>
        <v>641.5</v>
      </c>
      <c r="G129" s="123">
        <v>160.4</v>
      </c>
      <c r="H129" s="123">
        <v>160.30000000000001</v>
      </c>
      <c r="I129" s="123">
        <v>160.5</v>
      </c>
      <c r="J129" s="123">
        <v>160.30000000000001</v>
      </c>
      <c r="K129" s="123"/>
      <c r="M129" s="194"/>
    </row>
    <row r="130" spans="1:14" s="24" customFormat="1" ht="21" customHeight="1" x14ac:dyDescent="0.25">
      <c r="A130" s="110" t="s">
        <v>86</v>
      </c>
      <c r="B130" s="106">
        <f t="shared" ref="B130:B195" si="6">B129+1</f>
        <v>95</v>
      </c>
      <c r="C130" s="105" t="s">
        <v>158</v>
      </c>
      <c r="D130" s="67">
        <v>16.5</v>
      </c>
      <c r="E130" s="67">
        <v>112.10000000000001</v>
      </c>
      <c r="F130" s="67">
        <f t="shared" si="5"/>
        <v>126.50000000000001</v>
      </c>
      <c r="G130" s="70">
        <v>31.6</v>
      </c>
      <c r="H130" s="70">
        <v>31.6</v>
      </c>
      <c r="I130" s="70">
        <v>31.6</v>
      </c>
      <c r="J130" s="70">
        <v>31.7</v>
      </c>
      <c r="K130" s="70"/>
      <c r="M130" s="194"/>
      <c r="N130" s="65"/>
    </row>
    <row r="131" spans="1:14" s="24" customFormat="1" ht="21" customHeight="1" x14ac:dyDescent="0.25">
      <c r="A131" s="110" t="s">
        <v>143</v>
      </c>
      <c r="B131" s="106">
        <f t="shared" si="6"/>
        <v>96</v>
      </c>
      <c r="C131" s="105" t="s">
        <v>159</v>
      </c>
      <c r="D131" s="67"/>
      <c r="E131" s="67">
        <v>0</v>
      </c>
      <c r="F131" s="67">
        <f t="shared" si="5"/>
        <v>0</v>
      </c>
      <c r="G131" s="70"/>
      <c r="H131" s="70"/>
      <c r="I131" s="70"/>
      <c r="J131" s="70"/>
      <c r="K131" s="70"/>
      <c r="M131" s="194"/>
    </row>
    <row r="132" spans="1:14" s="24" customFormat="1" ht="21" customHeight="1" x14ac:dyDescent="0.25">
      <c r="A132" s="110" t="s">
        <v>41</v>
      </c>
      <c r="B132" s="106">
        <f t="shared" si="6"/>
        <v>97</v>
      </c>
      <c r="C132" s="105" t="s">
        <v>226</v>
      </c>
      <c r="D132" s="67"/>
      <c r="E132" s="67">
        <v>0</v>
      </c>
      <c r="F132" s="67">
        <f t="shared" si="5"/>
        <v>1049</v>
      </c>
      <c r="G132" s="70">
        <v>598.79999999999995</v>
      </c>
      <c r="H132" s="70">
        <v>133.6</v>
      </c>
      <c r="I132" s="70">
        <v>116.8</v>
      </c>
      <c r="J132" s="70">
        <v>199.8</v>
      </c>
      <c r="K132" s="70"/>
      <c r="M132" s="194"/>
    </row>
    <row r="133" spans="1:14" s="24" customFormat="1" ht="21" customHeight="1" x14ac:dyDescent="0.25">
      <c r="A133" s="110" t="s">
        <v>42</v>
      </c>
      <c r="B133" s="106">
        <f t="shared" si="6"/>
        <v>98</v>
      </c>
      <c r="C133" s="105" t="s">
        <v>227</v>
      </c>
      <c r="D133" s="67"/>
      <c r="E133" s="67">
        <v>578.30000000000007</v>
      </c>
      <c r="F133" s="67">
        <f t="shared" si="5"/>
        <v>764.19999999999993</v>
      </c>
      <c r="G133" s="70">
        <v>204.7</v>
      </c>
      <c r="H133" s="70">
        <v>220.6</v>
      </c>
      <c r="I133" s="70">
        <v>236.6</v>
      </c>
      <c r="J133" s="70">
        <v>102.3</v>
      </c>
      <c r="K133" s="70"/>
      <c r="M133" s="194"/>
    </row>
    <row r="134" spans="1:14" s="24" customFormat="1" ht="21" customHeight="1" x14ac:dyDescent="0.25">
      <c r="A134" s="110" t="s">
        <v>144</v>
      </c>
      <c r="B134" s="106">
        <f t="shared" si="6"/>
        <v>99</v>
      </c>
      <c r="C134" s="105" t="s">
        <v>261</v>
      </c>
      <c r="D134" s="67">
        <v>49.7</v>
      </c>
      <c r="E134" s="67">
        <v>200</v>
      </c>
      <c r="F134" s="67">
        <f t="shared" si="5"/>
        <v>298.7</v>
      </c>
      <c r="G134" s="70"/>
      <c r="H134" s="70"/>
      <c r="I134" s="70">
        <v>298.7</v>
      </c>
      <c r="J134" s="70"/>
      <c r="K134" s="70"/>
      <c r="M134" s="194"/>
    </row>
    <row r="135" spans="1:14" s="24" customFormat="1" ht="21" customHeight="1" x14ac:dyDescent="0.25">
      <c r="A135" s="110" t="s">
        <v>96</v>
      </c>
      <c r="B135" s="106">
        <f t="shared" si="6"/>
        <v>100</v>
      </c>
      <c r="C135" s="105" t="s">
        <v>262</v>
      </c>
      <c r="D135" s="67"/>
      <c r="E135" s="67">
        <v>0</v>
      </c>
      <c r="F135" s="67">
        <f t="shared" si="5"/>
        <v>0</v>
      </c>
      <c r="G135" s="70"/>
      <c r="H135" s="70"/>
      <c r="I135" s="70"/>
      <c r="J135" s="70"/>
      <c r="K135" s="70"/>
      <c r="M135" s="194"/>
    </row>
    <row r="136" spans="1:14" s="24" customFormat="1" ht="21" customHeight="1" x14ac:dyDescent="0.25">
      <c r="A136" s="110" t="s">
        <v>97</v>
      </c>
      <c r="B136" s="106">
        <f t="shared" si="6"/>
        <v>101</v>
      </c>
      <c r="C136" s="105" t="s">
        <v>263</v>
      </c>
      <c r="D136" s="67">
        <v>52.5</v>
      </c>
      <c r="E136" s="67">
        <v>270</v>
      </c>
      <c r="F136" s="67">
        <f t="shared" si="5"/>
        <v>289.7</v>
      </c>
      <c r="G136" s="70">
        <v>72.3</v>
      </c>
      <c r="H136" s="70">
        <v>72.5</v>
      </c>
      <c r="I136" s="70">
        <v>72.599999999999994</v>
      </c>
      <c r="J136" s="70">
        <v>72.3</v>
      </c>
      <c r="K136" s="70"/>
      <c r="M136" s="194"/>
    </row>
    <row r="137" spans="1:14" s="24" customFormat="1" ht="21" customHeight="1" x14ac:dyDescent="0.25">
      <c r="A137" s="110" t="s">
        <v>43</v>
      </c>
      <c r="B137" s="106">
        <f t="shared" si="6"/>
        <v>102</v>
      </c>
      <c r="C137" s="105" t="s">
        <v>264</v>
      </c>
      <c r="D137" s="67"/>
      <c r="E137" s="67">
        <v>55</v>
      </c>
      <c r="F137" s="67">
        <f t="shared" si="5"/>
        <v>70</v>
      </c>
      <c r="G137" s="70">
        <v>29</v>
      </c>
      <c r="H137" s="70">
        <v>17.600000000000001</v>
      </c>
      <c r="I137" s="70">
        <v>17.600000000000001</v>
      </c>
      <c r="J137" s="70">
        <v>5.8</v>
      </c>
      <c r="K137" s="70"/>
      <c r="M137" s="194"/>
    </row>
    <row r="138" spans="1:14" s="24" customFormat="1" ht="21" customHeight="1" thickBot="1" x14ac:dyDescent="0.3">
      <c r="A138" s="131" t="s">
        <v>145</v>
      </c>
      <c r="B138" s="117">
        <f t="shared" si="6"/>
        <v>103</v>
      </c>
      <c r="C138" s="20" t="s">
        <v>265</v>
      </c>
      <c r="D138" s="69"/>
      <c r="E138" s="69">
        <v>0</v>
      </c>
      <c r="F138" s="129">
        <f t="shared" si="5"/>
        <v>0</v>
      </c>
      <c r="G138" s="132"/>
      <c r="H138" s="132"/>
      <c r="I138" s="132"/>
      <c r="J138" s="132"/>
      <c r="K138" s="132"/>
      <c r="M138" s="194"/>
    </row>
    <row r="139" spans="1:14" s="24" customFormat="1" ht="21" customHeight="1" thickBot="1" x14ac:dyDescent="0.3">
      <c r="A139" s="119" t="s">
        <v>231</v>
      </c>
      <c r="B139" s="102">
        <f t="shared" si="6"/>
        <v>104</v>
      </c>
      <c r="C139" s="120">
        <v>1160</v>
      </c>
      <c r="D139" s="78">
        <f>D140+D141+D142+D143+D144</f>
        <v>3387.9</v>
      </c>
      <c r="E139" s="78">
        <f>E140+E141+E142+E143+E144</f>
        <v>4346.8</v>
      </c>
      <c r="F139" s="78">
        <f t="shared" si="5"/>
        <v>4717</v>
      </c>
      <c r="G139" s="122">
        <f>G140+G141+G142+G143+G144</f>
        <v>1840.9</v>
      </c>
      <c r="H139" s="122">
        <f>H140+H141+H142+H143+H144</f>
        <v>724.4</v>
      </c>
      <c r="I139" s="122">
        <f>I140+I141+I142+I143+I144</f>
        <v>429.5</v>
      </c>
      <c r="J139" s="122">
        <f>J140+J141+J142+J143+J144</f>
        <v>1722.2</v>
      </c>
      <c r="K139" s="122"/>
      <c r="M139" s="194"/>
    </row>
    <row r="140" spans="1:14" s="24" customFormat="1" ht="22.5" customHeight="1" x14ac:dyDescent="0.25">
      <c r="A140" s="124" t="s">
        <v>118</v>
      </c>
      <c r="B140" s="133">
        <f t="shared" si="6"/>
        <v>105</v>
      </c>
      <c r="C140" s="125" t="s">
        <v>228</v>
      </c>
      <c r="D140" s="68">
        <v>2154.4</v>
      </c>
      <c r="E140" s="68">
        <v>2791.4</v>
      </c>
      <c r="F140" s="68">
        <f t="shared" si="5"/>
        <v>3091</v>
      </c>
      <c r="G140" s="123">
        <v>1367.5</v>
      </c>
      <c r="H140" s="123">
        <v>288.8</v>
      </c>
      <c r="I140" s="123">
        <v>0</v>
      </c>
      <c r="J140" s="123">
        <v>1434.7</v>
      </c>
      <c r="K140" s="123"/>
      <c r="M140" s="194"/>
    </row>
    <row r="141" spans="1:14" s="24" customFormat="1" ht="22.5" customHeight="1" x14ac:dyDescent="0.25">
      <c r="A141" s="115" t="s">
        <v>119</v>
      </c>
      <c r="B141" s="106">
        <f t="shared" si="6"/>
        <v>106</v>
      </c>
      <c r="C141" s="125" t="s">
        <v>229</v>
      </c>
      <c r="D141" s="67">
        <v>173.1</v>
      </c>
      <c r="E141" s="67">
        <v>121.3</v>
      </c>
      <c r="F141" s="67">
        <f t="shared" si="5"/>
        <v>109.89999999999999</v>
      </c>
      <c r="G141" s="70">
        <v>35.1</v>
      </c>
      <c r="H141" s="70">
        <v>35.1</v>
      </c>
      <c r="I141" s="70">
        <v>35.4</v>
      </c>
      <c r="J141" s="70">
        <v>4.3</v>
      </c>
      <c r="K141" s="70"/>
      <c r="M141" s="194"/>
    </row>
    <row r="142" spans="1:14" s="24" customFormat="1" ht="22.5" customHeight="1" x14ac:dyDescent="0.25">
      <c r="A142" s="115" t="s">
        <v>120</v>
      </c>
      <c r="B142" s="106">
        <f t="shared" si="6"/>
        <v>107</v>
      </c>
      <c r="C142" s="125" t="s">
        <v>230</v>
      </c>
      <c r="D142" s="67">
        <v>942.8</v>
      </c>
      <c r="E142" s="67">
        <v>1254.6999999999998</v>
      </c>
      <c r="F142" s="67">
        <f t="shared" si="5"/>
        <v>1353.5</v>
      </c>
      <c r="G142" s="70">
        <v>365.4</v>
      </c>
      <c r="H142" s="70">
        <v>365.6</v>
      </c>
      <c r="I142" s="70">
        <v>365.5</v>
      </c>
      <c r="J142" s="70">
        <v>257</v>
      </c>
      <c r="K142" s="70"/>
      <c r="M142" s="194"/>
    </row>
    <row r="143" spans="1:14" s="24" customFormat="1" ht="22.5" customHeight="1" x14ac:dyDescent="0.25">
      <c r="A143" s="115" t="s">
        <v>121</v>
      </c>
      <c r="B143" s="106">
        <f t="shared" si="6"/>
        <v>108</v>
      </c>
      <c r="C143" s="125" t="s">
        <v>266</v>
      </c>
      <c r="D143" s="67">
        <v>81.599999999999994</v>
      </c>
      <c r="E143" s="67">
        <v>130.6</v>
      </c>
      <c r="F143" s="67">
        <f t="shared" si="5"/>
        <v>102.1</v>
      </c>
      <c r="G143" s="70">
        <v>57</v>
      </c>
      <c r="H143" s="70">
        <v>18.8</v>
      </c>
      <c r="I143" s="70">
        <v>12.6</v>
      </c>
      <c r="J143" s="70">
        <v>13.7</v>
      </c>
      <c r="K143" s="70"/>
      <c r="M143" s="194"/>
    </row>
    <row r="144" spans="1:14" s="24" customFormat="1" ht="40.5" customHeight="1" thickBot="1" x14ac:dyDescent="0.3">
      <c r="A144" s="134" t="s">
        <v>156</v>
      </c>
      <c r="B144" s="117">
        <f t="shared" si="6"/>
        <v>109</v>
      </c>
      <c r="C144" s="32" t="s">
        <v>267</v>
      </c>
      <c r="D144" s="129">
        <v>36</v>
      </c>
      <c r="E144" s="129">
        <v>48.8</v>
      </c>
      <c r="F144" s="129">
        <f t="shared" si="5"/>
        <v>60.5</v>
      </c>
      <c r="G144" s="132">
        <v>15.9</v>
      </c>
      <c r="H144" s="132">
        <v>16.100000000000001</v>
      </c>
      <c r="I144" s="132">
        <v>16</v>
      </c>
      <c r="J144" s="132">
        <v>12.5</v>
      </c>
      <c r="K144" s="132"/>
      <c r="M144" s="194"/>
    </row>
    <row r="145" spans="1:13" s="24" customFormat="1" ht="23.25" customHeight="1" thickBot="1" x14ac:dyDescent="0.3">
      <c r="A145" s="119" t="s">
        <v>157</v>
      </c>
      <c r="B145" s="102">
        <f t="shared" si="6"/>
        <v>110</v>
      </c>
      <c r="C145" s="120">
        <v>1170</v>
      </c>
      <c r="D145" s="78">
        <f>D146+D147+D148</f>
        <v>3871</v>
      </c>
      <c r="E145" s="78">
        <f>E146+E147+E148</f>
        <v>1140</v>
      </c>
      <c r="F145" s="78">
        <f t="shared" si="5"/>
        <v>4351</v>
      </c>
      <c r="G145" s="122">
        <f>G146+G147+G148</f>
        <v>700</v>
      </c>
      <c r="H145" s="122">
        <f>H146+H147+H148</f>
        <v>1683</v>
      </c>
      <c r="I145" s="122">
        <f>I146+I147+I148</f>
        <v>1582</v>
      </c>
      <c r="J145" s="122">
        <f>J146+J147+J148</f>
        <v>386</v>
      </c>
      <c r="K145" s="122"/>
      <c r="M145" s="194"/>
    </row>
    <row r="146" spans="1:13" s="24" customFormat="1" ht="24.75" customHeight="1" x14ac:dyDescent="0.25">
      <c r="A146" s="124" t="s">
        <v>98</v>
      </c>
      <c r="B146" s="104">
        <f t="shared" si="6"/>
        <v>111</v>
      </c>
      <c r="C146" s="125" t="s">
        <v>268</v>
      </c>
      <c r="D146" s="68">
        <v>3671</v>
      </c>
      <c r="E146" s="68">
        <v>470</v>
      </c>
      <c r="F146" s="68">
        <f t="shared" si="5"/>
        <v>4351</v>
      </c>
      <c r="G146" s="123">
        <v>700</v>
      </c>
      <c r="H146" s="123">
        <v>1683</v>
      </c>
      <c r="I146" s="123">
        <v>1582</v>
      </c>
      <c r="J146" s="123">
        <v>386</v>
      </c>
      <c r="K146" s="123"/>
      <c r="M146" s="194"/>
    </row>
    <row r="147" spans="1:13" s="24" customFormat="1" ht="24.75" customHeight="1" x14ac:dyDescent="0.25">
      <c r="A147" s="115" t="s">
        <v>99</v>
      </c>
      <c r="B147" s="106">
        <f t="shared" si="6"/>
        <v>112</v>
      </c>
      <c r="C147" s="126" t="s">
        <v>269</v>
      </c>
      <c r="D147" s="67">
        <v>200</v>
      </c>
      <c r="E147" s="67">
        <v>670</v>
      </c>
      <c r="F147" s="67">
        <f t="shared" si="5"/>
        <v>0</v>
      </c>
      <c r="G147" s="123"/>
      <c r="H147" s="123"/>
      <c r="I147" s="123"/>
      <c r="J147" s="123"/>
      <c r="K147" s="70"/>
      <c r="M147" s="194"/>
    </row>
    <row r="148" spans="1:13" s="24" customFormat="1" ht="24.75" customHeight="1" thickBot="1" x14ac:dyDescent="0.3">
      <c r="A148" s="134" t="s">
        <v>100</v>
      </c>
      <c r="B148" s="117">
        <f t="shared" si="6"/>
        <v>113</v>
      </c>
      <c r="C148" s="135" t="s">
        <v>270</v>
      </c>
      <c r="D148" s="129"/>
      <c r="E148" s="129">
        <v>0</v>
      </c>
      <c r="F148" s="129">
        <f t="shared" si="5"/>
        <v>0</v>
      </c>
      <c r="G148" s="132"/>
      <c r="H148" s="132"/>
      <c r="I148" s="132"/>
      <c r="J148" s="132"/>
      <c r="K148" s="132"/>
      <c r="M148" s="194"/>
    </row>
    <row r="149" spans="1:13" s="24" customFormat="1" ht="31.5" customHeight="1" thickBot="1" x14ac:dyDescent="0.3">
      <c r="A149" s="119" t="s">
        <v>205</v>
      </c>
      <c r="B149" s="102">
        <f t="shared" si="6"/>
        <v>114</v>
      </c>
      <c r="C149" s="120">
        <v>1180</v>
      </c>
      <c r="D149" s="179"/>
      <c r="E149" s="78">
        <v>69.3</v>
      </c>
      <c r="F149" s="78">
        <v>69.3</v>
      </c>
      <c r="G149" s="122"/>
      <c r="H149" s="122"/>
      <c r="I149" s="122"/>
      <c r="J149" s="122"/>
      <c r="K149" s="78"/>
      <c r="M149" s="194"/>
    </row>
    <row r="150" spans="1:13" s="24" customFormat="1" ht="36.75" customHeight="1" thickBot="1" x14ac:dyDescent="0.3">
      <c r="A150" s="103" t="s">
        <v>208</v>
      </c>
      <c r="B150" s="136">
        <f t="shared" si="6"/>
        <v>115</v>
      </c>
      <c r="C150" s="137">
        <v>1190</v>
      </c>
      <c r="D150" s="180"/>
      <c r="E150" s="82">
        <v>156.6</v>
      </c>
      <c r="F150" s="82">
        <v>156.6</v>
      </c>
      <c r="G150" s="138"/>
      <c r="H150" s="138"/>
      <c r="I150" s="138"/>
      <c r="J150" s="138"/>
      <c r="K150" s="79"/>
      <c r="M150" s="194"/>
    </row>
    <row r="151" spans="1:13" s="24" customFormat="1" ht="46.5" customHeight="1" thickBot="1" x14ac:dyDescent="0.3">
      <c r="A151" s="101" t="s">
        <v>160</v>
      </c>
      <c r="B151" s="102">
        <f t="shared" si="6"/>
        <v>116</v>
      </c>
      <c r="C151" s="99">
        <v>1200</v>
      </c>
      <c r="D151" s="96"/>
      <c r="E151" s="96"/>
      <c r="F151" s="78">
        <f t="shared" si="5"/>
        <v>0</v>
      </c>
      <c r="G151" s="72"/>
      <c r="H151" s="96"/>
      <c r="I151" s="96"/>
      <c r="J151" s="96"/>
      <c r="K151" s="72"/>
      <c r="M151" s="194"/>
    </row>
    <row r="152" spans="1:13" s="24" customFormat="1" ht="25.5" customHeight="1" thickBot="1" x14ac:dyDescent="0.3">
      <c r="A152" s="101" t="s">
        <v>44</v>
      </c>
      <c r="B152" s="102">
        <f t="shared" si="6"/>
        <v>117</v>
      </c>
      <c r="C152" s="99">
        <v>1210</v>
      </c>
      <c r="D152" s="96">
        <f>D37</f>
        <v>63593.5</v>
      </c>
      <c r="E152" s="96">
        <f>E37</f>
        <v>71112.5</v>
      </c>
      <c r="F152" s="96">
        <f t="shared" si="5"/>
        <v>75830.899999999994</v>
      </c>
      <c r="G152" s="72">
        <f>G37</f>
        <v>19781.3</v>
      </c>
      <c r="H152" s="72">
        <f>H37</f>
        <v>18905.199999999997</v>
      </c>
      <c r="I152" s="72">
        <f>I37</f>
        <v>18972.2</v>
      </c>
      <c r="J152" s="72">
        <f>J37</f>
        <v>18172.199999999997</v>
      </c>
      <c r="K152" s="72"/>
      <c r="M152" s="194"/>
    </row>
    <row r="153" spans="1:13" s="24" customFormat="1" ht="24.75" customHeight="1" thickBot="1" x14ac:dyDescent="0.3">
      <c r="A153" s="139" t="s">
        <v>45</v>
      </c>
      <c r="B153" s="102">
        <f t="shared" si="6"/>
        <v>118</v>
      </c>
      <c r="C153" s="140">
        <v>1220</v>
      </c>
      <c r="D153" s="141">
        <f>D67</f>
        <v>63174.400000000001</v>
      </c>
      <c r="E153" s="141">
        <f>E67</f>
        <v>70560</v>
      </c>
      <c r="F153" s="141">
        <f t="shared" si="5"/>
        <v>75135</v>
      </c>
      <c r="G153" s="142">
        <f>G67</f>
        <v>19776.7</v>
      </c>
      <c r="H153" s="142">
        <f>H67</f>
        <v>18584.100000000002</v>
      </c>
      <c r="I153" s="142">
        <f>I67</f>
        <v>18602</v>
      </c>
      <c r="J153" s="142">
        <f>J67</f>
        <v>18172.2</v>
      </c>
      <c r="K153" s="142"/>
      <c r="M153" s="194"/>
    </row>
    <row r="154" spans="1:13" s="24" customFormat="1" ht="22.5" customHeight="1" thickBot="1" x14ac:dyDescent="0.3">
      <c r="A154" s="139" t="s">
        <v>46</v>
      </c>
      <c r="B154" s="102">
        <f t="shared" si="6"/>
        <v>119</v>
      </c>
      <c r="C154" s="140">
        <v>1230</v>
      </c>
      <c r="D154" s="141">
        <f>D152-D153</f>
        <v>419.09999999999854</v>
      </c>
      <c r="E154" s="141">
        <f>E152-E153</f>
        <v>552.5</v>
      </c>
      <c r="F154" s="141">
        <f>SUM(G154:J154)</f>
        <v>695.89999999999418</v>
      </c>
      <c r="G154" s="142">
        <f>G152-G153</f>
        <v>4.5999999999985448</v>
      </c>
      <c r="H154" s="142">
        <f>H152-H153</f>
        <v>321.09999999999491</v>
      </c>
      <c r="I154" s="142">
        <f>I152-I153</f>
        <v>370.20000000000073</v>
      </c>
      <c r="J154" s="142">
        <f>J152-J153</f>
        <v>0</v>
      </c>
      <c r="K154" s="142"/>
      <c r="M154" s="194"/>
    </row>
    <row r="155" spans="1:13" s="24" customFormat="1" ht="25.5" customHeight="1" thickBot="1" x14ac:dyDescent="0.3">
      <c r="A155" s="101" t="s">
        <v>47</v>
      </c>
      <c r="B155" s="102">
        <f t="shared" si="6"/>
        <v>120</v>
      </c>
      <c r="C155" s="99">
        <v>2000</v>
      </c>
      <c r="D155" s="96">
        <f>SUM(D156:D159)</f>
        <v>0</v>
      </c>
      <c r="E155" s="96">
        <f>SUM(E156:E159)</f>
        <v>7920</v>
      </c>
      <c r="F155" s="78">
        <f t="shared" si="5"/>
        <v>8100</v>
      </c>
      <c r="G155" s="72">
        <f>SUM(G156:G159)</f>
        <v>2025</v>
      </c>
      <c r="H155" s="72">
        <f>SUM(H156:H159)</f>
        <v>2025</v>
      </c>
      <c r="I155" s="72">
        <f>SUM(I156:I159)</f>
        <v>2025</v>
      </c>
      <c r="J155" s="72">
        <f>SUM(J156:J159)</f>
        <v>2025</v>
      </c>
      <c r="K155" s="72"/>
      <c r="M155" s="194"/>
    </row>
    <row r="156" spans="1:13" s="24" customFormat="1" ht="44.25" customHeight="1" x14ac:dyDescent="0.25">
      <c r="A156" s="110" t="s">
        <v>48</v>
      </c>
      <c r="B156" s="104">
        <f t="shared" si="6"/>
        <v>121</v>
      </c>
      <c r="C156" s="143">
        <v>2010</v>
      </c>
      <c r="D156" s="74"/>
      <c r="E156" s="74">
        <v>7920</v>
      </c>
      <c r="F156" s="189">
        <f t="shared" si="5"/>
        <v>8100</v>
      </c>
      <c r="G156" s="75">
        <v>2025</v>
      </c>
      <c r="H156" s="75">
        <v>2025</v>
      </c>
      <c r="I156" s="75">
        <v>2025</v>
      </c>
      <c r="J156" s="75">
        <v>2025</v>
      </c>
      <c r="K156" s="75"/>
      <c r="M156" s="194"/>
    </row>
    <row r="157" spans="1:13" s="24" customFormat="1" ht="44.25" customHeight="1" x14ac:dyDescent="0.25">
      <c r="A157" s="110" t="s">
        <v>49</v>
      </c>
      <c r="B157" s="106">
        <f t="shared" si="6"/>
        <v>122</v>
      </c>
      <c r="C157" s="143">
        <v>2020</v>
      </c>
      <c r="D157" s="74"/>
      <c r="E157" s="74"/>
      <c r="F157" s="74">
        <f t="shared" si="5"/>
        <v>0</v>
      </c>
      <c r="G157" s="75"/>
      <c r="H157" s="75"/>
      <c r="I157" s="75"/>
      <c r="J157" s="75"/>
      <c r="K157" s="75"/>
      <c r="M157" s="194"/>
    </row>
    <row r="158" spans="1:13" s="24" customFormat="1" ht="22.5" customHeight="1" x14ac:dyDescent="0.25">
      <c r="A158" s="110" t="s">
        <v>50</v>
      </c>
      <c r="B158" s="106">
        <f t="shared" si="6"/>
        <v>123</v>
      </c>
      <c r="C158" s="143">
        <v>2030</v>
      </c>
      <c r="D158" s="74"/>
      <c r="E158" s="74"/>
      <c r="F158" s="74">
        <f t="shared" si="5"/>
        <v>0</v>
      </c>
      <c r="G158" s="75"/>
      <c r="H158" s="75"/>
      <c r="I158" s="75"/>
      <c r="J158" s="75"/>
      <c r="K158" s="75"/>
      <c r="M158" s="194"/>
    </row>
    <row r="159" spans="1:13" s="36" customFormat="1" ht="22.5" customHeight="1" thickBot="1" x14ac:dyDescent="0.3">
      <c r="A159" s="131" t="s">
        <v>51</v>
      </c>
      <c r="B159" s="144">
        <f t="shared" si="6"/>
        <v>124</v>
      </c>
      <c r="C159" s="145">
        <v>2040</v>
      </c>
      <c r="D159" s="146"/>
      <c r="E159" s="146"/>
      <c r="F159" s="82">
        <f t="shared" si="5"/>
        <v>0</v>
      </c>
      <c r="G159" s="147"/>
      <c r="H159" s="147"/>
      <c r="I159" s="147"/>
      <c r="J159" s="147"/>
      <c r="K159" s="147"/>
      <c r="M159" s="194"/>
    </row>
    <row r="160" spans="1:13" s="24" customFormat="1" ht="22.5" customHeight="1" thickBot="1" x14ac:dyDescent="0.3">
      <c r="A160" s="101" t="s">
        <v>52</v>
      </c>
      <c r="B160" s="102">
        <f t="shared" si="6"/>
        <v>125</v>
      </c>
      <c r="C160" s="99">
        <v>3000</v>
      </c>
      <c r="D160" s="96">
        <f>D161+D162+D163+D170</f>
        <v>6931.5</v>
      </c>
      <c r="E160" s="96">
        <f>E161+E162+E163+E170</f>
        <v>1520</v>
      </c>
      <c r="F160" s="78">
        <f t="shared" si="5"/>
        <v>7389</v>
      </c>
      <c r="G160" s="72">
        <f>G161+G162+G163+G170</f>
        <v>1265</v>
      </c>
      <c r="H160" s="72">
        <f>H161+H162+H163+H170</f>
        <v>2298</v>
      </c>
      <c r="I160" s="72">
        <f>I161+I162+I163+I170</f>
        <v>2497</v>
      </c>
      <c r="J160" s="72">
        <f>J161+J162+J163+J170</f>
        <v>1329</v>
      </c>
      <c r="K160" s="72"/>
      <c r="M160" s="194"/>
    </row>
    <row r="161" spans="1:13" s="24" customFormat="1" ht="22.5" customHeight="1" x14ac:dyDescent="0.25">
      <c r="A161" s="103" t="s">
        <v>53</v>
      </c>
      <c r="B161" s="104">
        <f t="shared" si="6"/>
        <v>126</v>
      </c>
      <c r="C161" s="105">
        <v>3010</v>
      </c>
      <c r="D161" s="88"/>
      <c r="E161" s="68"/>
      <c r="F161" s="189">
        <f t="shared" si="5"/>
        <v>0</v>
      </c>
      <c r="G161" s="73"/>
      <c r="H161" s="88"/>
      <c r="I161" s="88"/>
      <c r="J161" s="88"/>
      <c r="K161" s="73"/>
      <c r="M161" s="194"/>
    </row>
    <row r="162" spans="1:13" s="24" customFormat="1" ht="44.25" customHeight="1" x14ac:dyDescent="0.25">
      <c r="A162" s="110" t="s">
        <v>54</v>
      </c>
      <c r="B162" s="106">
        <f t="shared" si="6"/>
        <v>127</v>
      </c>
      <c r="C162" s="143">
        <v>3020</v>
      </c>
      <c r="D162" s="74">
        <v>3870</v>
      </c>
      <c r="E162" s="74"/>
      <c r="F162" s="74">
        <f t="shared" si="5"/>
        <v>0</v>
      </c>
      <c r="G162" s="75"/>
      <c r="H162" s="75"/>
      <c r="I162" s="75"/>
      <c r="J162" s="75"/>
      <c r="K162" s="75"/>
      <c r="M162" s="194"/>
    </row>
    <row r="163" spans="1:13" s="24" customFormat="1" ht="22.5" customHeight="1" x14ac:dyDescent="0.25">
      <c r="A163" s="110" t="s">
        <v>55</v>
      </c>
      <c r="B163" s="106">
        <f t="shared" si="6"/>
        <v>128</v>
      </c>
      <c r="C163" s="143">
        <v>3030</v>
      </c>
      <c r="D163" s="74">
        <f>SUM(D164:D169)</f>
        <v>3061.5</v>
      </c>
      <c r="E163" s="74">
        <f>SUM(E164:E169)</f>
        <v>1520</v>
      </c>
      <c r="F163" s="74">
        <f t="shared" si="5"/>
        <v>7389</v>
      </c>
      <c r="G163" s="75">
        <f>SUM(G164:G169)</f>
        <v>1265</v>
      </c>
      <c r="H163" s="75">
        <f>SUM(H164:H169)</f>
        <v>2298</v>
      </c>
      <c r="I163" s="75">
        <f>SUM(I164:I169)</f>
        <v>2497</v>
      </c>
      <c r="J163" s="75">
        <f>SUM(J164:J169)</f>
        <v>1329</v>
      </c>
      <c r="K163" s="75"/>
      <c r="M163" s="194"/>
    </row>
    <row r="164" spans="1:13" s="36" customFormat="1" ht="22.5" customHeight="1" x14ac:dyDescent="0.25">
      <c r="A164" s="110" t="s">
        <v>56</v>
      </c>
      <c r="B164" s="106">
        <f t="shared" si="6"/>
        <v>129</v>
      </c>
      <c r="C164" s="143" t="s">
        <v>161</v>
      </c>
      <c r="D164" s="74"/>
      <c r="E164" s="74"/>
      <c r="F164" s="74">
        <f t="shared" si="5"/>
        <v>0</v>
      </c>
      <c r="G164" s="75"/>
      <c r="H164" s="75"/>
      <c r="I164" s="75"/>
      <c r="J164" s="75"/>
      <c r="K164" s="75"/>
      <c r="M164" s="194"/>
    </row>
    <row r="165" spans="1:13" s="24" customFormat="1" ht="22.5" customHeight="1" x14ac:dyDescent="0.25">
      <c r="A165" s="110" t="s">
        <v>57</v>
      </c>
      <c r="B165" s="106">
        <f t="shared" si="6"/>
        <v>130</v>
      </c>
      <c r="C165" s="143" t="s">
        <v>162</v>
      </c>
      <c r="D165" s="74">
        <v>1078.0999999999999</v>
      </c>
      <c r="E165" s="74">
        <v>470</v>
      </c>
      <c r="F165" s="74">
        <f t="shared" si="5"/>
        <v>6351</v>
      </c>
      <c r="G165" s="75">
        <v>1150</v>
      </c>
      <c r="H165" s="75">
        <v>2183</v>
      </c>
      <c r="I165" s="75">
        <v>2382</v>
      </c>
      <c r="J165" s="75">
        <v>636</v>
      </c>
      <c r="K165" s="75"/>
      <c r="M165" s="194"/>
    </row>
    <row r="166" spans="1:13" s="24" customFormat="1" ht="39" customHeight="1" x14ac:dyDescent="0.25">
      <c r="A166" s="110" t="s">
        <v>58</v>
      </c>
      <c r="B166" s="106">
        <f t="shared" si="6"/>
        <v>131</v>
      </c>
      <c r="C166" s="143" t="s">
        <v>163</v>
      </c>
      <c r="D166" s="74"/>
      <c r="E166" s="74">
        <v>380</v>
      </c>
      <c r="F166" s="74">
        <f t="shared" si="5"/>
        <v>360</v>
      </c>
      <c r="G166" s="75">
        <v>90</v>
      </c>
      <c r="H166" s="75">
        <v>90</v>
      </c>
      <c r="I166" s="75">
        <v>90</v>
      </c>
      <c r="J166" s="75">
        <v>90</v>
      </c>
      <c r="K166" s="75"/>
      <c r="M166" s="194"/>
    </row>
    <row r="167" spans="1:13" s="24" customFormat="1" ht="22.5" customHeight="1" x14ac:dyDescent="0.25">
      <c r="A167" s="110" t="s">
        <v>59</v>
      </c>
      <c r="B167" s="106">
        <f t="shared" si="6"/>
        <v>132</v>
      </c>
      <c r="C167" s="143" t="s">
        <v>164</v>
      </c>
      <c r="D167" s="74"/>
      <c r="E167" s="74">
        <v>0</v>
      </c>
      <c r="F167" s="74">
        <f t="shared" si="5"/>
        <v>100</v>
      </c>
      <c r="G167" s="75">
        <v>25</v>
      </c>
      <c r="H167" s="75">
        <v>25</v>
      </c>
      <c r="I167" s="75">
        <v>25</v>
      </c>
      <c r="J167" s="75">
        <v>25</v>
      </c>
      <c r="K167" s="75"/>
      <c r="M167" s="194"/>
    </row>
    <row r="168" spans="1:13" s="24" customFormat="1" ht="45.75" customHeight="1" x14ac:dyDescent="0.25">
      <c r="A168" s="110" t="s">
        <v>60</v>
      </c>
      <c r="B168" s="106">
        <f t="shared" si="6"/>
        <v>133</v>
      </c>
      <c r="C168" s="143" t="s">
        <v>165</v>
      </c>
      <c r="D168" s="74"/>
      <c r="E168" s="74">
        <v>0</v>
      </c>
      <c r="F168" s="74">
        <f t="shared" si="5"/>
        <v>0</v>
      </c>
      <c r="G168" s="75"/>
      <c r="H168" s="75"/>
      <c r="I168" s="75"/>
      <c r="J168" s="75"/>
      <c r="K168" s="75"/>
      <c r="M168" s="194"/>
    </row>
    <row r="169" spans="1:13" s="24" customFormat="1" ht="22.5" customHeight="1" x14ac:dyDescent="0.25">
      <c r="A169" s="110" t="s">
        <v>61</v>
      </c>
      <c r="B169" s="106">
        <f t="shared" si="6"/>
        <v>134</v>
      </c>
      <c r="C169" s="143" t="s">
        <v>166</v>
      </c>
      <c r="D169" s="74">
        <v>1983.4</v>
      </c>
      <c r="E169" s="74">
        <v>670</v>
      </c>
      <c r="F169" s="74">
        <f t="shared" si="5"/>
        <v>578</v>
      </c>
      <c r="G169" s="75"/>
      <c r="H169" s="74"/>
      <c r="I169" s="75"/>
      <c r="J169" s="75">
        <v>578</v>
      </c>
      <c r="K169" s="75"/>
      <c r="M169" s="194"/>
    </row>
    <row r="170" spans="1:13" s="24" customFormat="1" ht="22.5" customHeight="1" thickBot="1" x14ac:dyDescent="0.3">
      <c r="A170" s="131" t="s">
        <v>108</v>
      </c>
      <c r="B170" s="144">
        <f t="shared" si="6"/>
        <v>135</v>
      </c>
      <c r="C170" s="145">
        <v>3040</v>
      </c>
      <c r="D170" s="148"/>
      <c r="E170" s="148"/>
      <c r="F170" s="82">
        <f t="shared" si="5"/>
        <v>0</v>
      </c>
      <c r="G170" s="149"/>
      <c r="H170" s="149"/>
      <c r="I170" s="149"/>
      <c r="J170" s="149"/>
      <c r="K170" s="149"/>
      <c r="M170" s="194"/>
    </row>
    <row r="171" spans="1:13" s="24" customFormat="1" ht="22.5" customHeight="1" thickBot="1" x14ac:dyDescent="0.3">
      <c r="A171" s="101" t="s">
        <v>122</v>
      </c>
      <c r="B171" s="102">
        <f t="shared" si="6"/>
        <v>136</v>
      </c>
      <c r="C171" s="99">
        <v>4000</v>
      </c>
      <c r="D171" s="96"/>
      <c r="E171" s="96"/>
      <c r="F171" s="78">
        <f>J171</f>
        <v>0</v>
      </c>
      <c r="G171" s="72"/>
      <c r="H171" s="72"/>
      <c r="I171" s="72"/>
      <c r="J171" s="72"/>
      <c r="K171" s="72"/>
      <c r="M171" s="194"/>
    </row>
    <row r="172" spans="1:13" s="24" customFormat="1" ht="22.5" customHeight="1" thickBot="1" x14ac:dyDescent="0.3">
      <c r="A172" s="101" t="s">
        <v>123</v>
      </c>
      <c r="B172" s="102">
        <f t="shared" si="6"/>
        <v>137</v>
      </c>
      <c r="C172" s="99">
        <v>5000</v>
      </c>
      <c r="D172" s="96">
        <f>D173+D177+D178+D182</f>
        <v>0</v>
      </c>
      <c r="E172" s="96">
        <f>E173+E177+E178+E182</f>
        <v>0</v>
      </c>
      <c r="F172" s="78">
        <f t="shared" si="5"/>
        <v>0</v>
      </c>
      <c r="G172" s="72">
        <f>G173+G177+G178+G182</f>
        <v>0</v>
      </c>
      <c r="H172" s="72">
        <f>H173+H177+H178+H182</f>
        <v>0</v>
      </c>
      <c r="I172" s="72">
        <f>I173+I177+I178+I182</f>
        <v>0</v>
      </c>
      <c r="J172" s="72">
        <f>J173+J177+J178+J182</f>
        <v>0</v>
      </c>
      <c r="K172" s="72"/>
      <c r="M172" s="194"/>
    </row>
    <row r="173" spans="1:13" s="24" customFormat="1" ht="22.5" customHeight="1" x14ac:dyDescent="0.25">
      <c r="A173" s="110" t="s">
        <v>62</v>
      </c>
      <c r="B173" s="104">
        <f t="shared" si="6"/>
        <v>138</v>
      </c>
      <c r="C173" s="143">
        <v>5010</v>
      </c>
      <c r="D173" s="74">
        <f>D174+D175+D176</f>
        <v>0</v>
      </c>
      <c r="E173" s="74">
        <f>E174+E175+E176</f>
        <v>0</v>
      </c>
      <c r="F173" s="190">
        <f t="shared" si="5"/>
        <v>0</v>
      </c>
      <c r="G173" s="75">
        <f>G174+G175+G176</f>
        <v>0</v>
      </c>
      <c r="H173" s="75">
        <f>H174+H175+H176</f>
        <v>0</v>
      </c>
      <c r="I173" s="75">
        <f>I174+I175+I176</f>
        <v>0</v>
      </c>
      <c r="J173" s="75">
        <f>J174+J175+J176</f>
        <v>0</v>
      </c>
      <c r="K173" s="75"/>
      <c r="M173" s="194"/>
    </row>
    <row r="174" spans="1:13" s="27" customFormat="1" ht="22.5" customHeight="1" x14ac:dyDescent="0.25">
      <c r="A174" s="110" t="s">
        <v>63</v>
      </c>
      <c r="B174" s="106">
        <f t="shared" si="6"/>
        <v>139</v>
      </c>
      <c r="C174" s="143" t="s">
        <v>167</v>
      </c>
      <c r="D174" s="74"/>
      <c r="E174" s="74"/>
      <c r="F174" s="74">
        <f t="shared" si="5"/>
        <v>0</v>
      </c>
      <c r="G174" s="75"/>
      <c r="H174" s="75"/>
      <c r="I174" s="75"/>
      <c r="J174" s="75"/>
      <c r="K174" s="75"/>
      <c r="M174" s="194"/>
    </row>
    <row r="175" spans="1:13" s="36" customFormat="1" ht="22.5" customHeight="1" x14ac:dyDescent="0.25">
      <c r="A175" s="110" t="s">
        <v>64</v>
      </c>
      <c r="B175" s="106">
        <f t="shared" si="6"/>
        <v>140</v>
      </c>
      <c r="C175" s="143" t="s">
        <v>168</v>
      </c>
      <c r="D175" s="74"/>
      <c r="E175" s="74"/>
      <c r="F175" s="74">
        <f t="shared" si="5"/>
        <v>0</v>
      </c>
      <c r="G175" s="75"/>
      <c r="H175" s="75"/>
      <c r="I175" s="75"/>
      <c r="J175" s="75"/>
      <c r="K175" s="75"/>
      <c r="M175" s="194"/>
    </row>
    <row r="176" spans="1:13" s="36" customFormat="1" ht="22.5" customHeight="1" x14ac:dyDescent="0.25">
      <c r="A176" s="110" t="s">
        <v>65</v>
      </c>
      <c r="B176" s="106">
        <f t="shared" si="6"/>
        <v>141</v>
      </c>
      <c r="C176" s="143" t="s">
        <v>169</v>
      </c>
      <c r="D176" s="74"/>
      <c r="E176" s="88"/>
      <c r="F176" s="74">
        <f t="shared" si="5"/>
        <v>0</v>
      </c>
      <c r="G176" s="75"/>
      <c r="H176" s="75"/>
      <c r="I176" s="75"/>
      <c r="J176" s="75"/>
      <c r="K176" s="75"/>
      <c r="M176" s="194"/>
    </row>
    <row r="177" spans="1:13" s="24" customFormat="1" ht="22.5" customHeight="1" x14ac:dyDescent="0.25">
      <c r="A177" s="110" t="s">
        <v>66</v>
      </c>
      <c r="B177" s="106">
        <f t="shared" si="6"/>
        <v>142</v>
      </c>
      <c r="C177" s="143">
        <v>5020</v>
      </c>
      <c r="D177" s="74"/>
      <c r="E177" s="74"/>
      <c r="F177" s="74">
        <f t="shared" si="5"/>
        <v>0</v>
      </c>
      <c r="G177" s="75"/>
      <c r="H177" s="75"/>
      <c r="I177" s="75"/>
      <c r="J177" s="75"/>
      <c r="K177" s="75"/>
      <c r="M177" s="194"/>
    </row>
    <row r="178" spans="1:13" s="24" customFormat="1" ht="22.5" customHeight="1" x14ac:dyDescent="0.25">
      <c r="A178" s="110" t="s">
        <v>67</v>
      </c>
      <c r="B178" s="106">
        <f t="shared" si="6"/>
        <v>143</v>
      </c>
      <c r="C178" s="143">
        <v>5030</v>
      </c>
      <c r="D178" s="74">
        <f>D179+D180+D181</f>
        <v>0</v>
      </c>
      <c r="E178" s="74">
        <f>E179+E180+E181</f>
        <v>0</v>
      </c>
      <c r="F178" s="74">
        <f t="shared" si="5"/>
        <v>0</v>
      </c>
      <c r="G178" s="75">
        <f>G179+G180+G181</f>
        <v>0</v>
      </c>
      <c r="H178" s="75">
        <f>H179+H180+H181</f>
        <v>0</v>
      </c>
      <c r="I178" s="75">
        <f>I179+I180+I181</f>
        <v>0</v>
      </c>
      <c r="J178" s="75">
        <f>J179+J180+J181</f>
        <v>0</v>
      </c>
      <c r="K178" s="75"/>
      <c r="M178" s="194"/>
    </row>
    <row r="179" spans="1:13" s="24" customFormat="1" ht="22.5" customHeight="1" x14ac:dyDescent="0.25">
      <c r="A179" s="110" t="s">
        <v>63</v>
      </c>
      <c r="B179" s="106">
        <f t="shared" si="6"/>
        <v>144</v>
      </c>
      <c r="C179" s="143" t="s">
        <v>170</v>
      </c>
      <c r="D179" s="74"/>
      <c r="E179" s="74"/>
      <c r="F179" s="74">
        <f t="shared" si="5"/>
        <v>0</v>
      </c>
      <c r="G179" s="75"/>
      <c r="H179" s="75"/>
      <c r="I179" s="75"/>
      <c r="J179" s="75"/>
      <c r="K179" s="75"/>
      <c r="M179" s="194"/>
    </row>
    <row r="180" spans="1:13" s="24" customFormat="1" ht="22.5" customHeight="1" x14ac:dyDescent="0.25">
      <c r="A180" s="110" t="s">
        <v>64</v>
      </c>
      <c r="B180" s="106">
        <f t="shared" si="6"/>
        <v>145</v>
      </c>
      <c r="C180" s="143" t="s">
        <v>171</v>
      </c>
      <c r="D180" s="74"/>
      <c r="E180" s="74"/>
      <c r="F180" s="74">
        <f t="shared" si="5"/>
        <v>0</v>
      </c>
      <c r="G180" s="75"/>
      <c r="H180" s="75"/>
      <c r="I180" s="75"/>
      <c r="J180" s="75"/>
      <c r="K180" s="75"/>
      <c r="M180" s="194"/>
    </row>
    <row r="181" spans="1:13" s="24" customFormat="1" ht="22.5" customHeight="1" x14ac:dyDescent="0.25">
      <c r="A181" s="110" t="s">
        <v>65</v>
      </c>
      <c r="B181" s="106">
        <f t="shared" si="6"/>
        <v>146</v>
      </c>
      <c r="C181" s="143" t="s">
        <v>172</v>
      </c>
      <c r="D181" s="74"/>
      <c r="E181" s="74"/>
      <c r="F181" s="74">
        <f t="shared" si="5"/>
        <v>0</v>
      </c>
      <c r="G181" s="75"/>
      <c r="H181" s="75"/>
      <c r="I181" s="75"/>
      <c r="J181" s="75"/>
      <c r="K181" s="75"/>
      <c r="M181" s="194"/>
    </row>
    <row r="182" spans="1:13" s="24" customFormat="1" ht="22.5" customHeight="1" thickBot="1" x14ac:dyDescent="0.3">
      <c r="A182" s="110" t="s">
        <v>173</v>
      </c>
      <c r="B182" s="144">
        <f t="shared" si="6"/>
        <v>147</v>
      </c>
      <c r="C182" s="143">
        <v>5040</v>
      </c>
      <c r="D182" s="74"/>
      <c r="E182" s="74"/>
      <c r="F182" s="82">
        <f t="shared" si="5"/>
        <v>0</v>
      </c>
      <c r="G182" s="75"/>
      <c r="H182" s="75"/>
      <c r="I182" s="75"/>
      <c r="J182" s="75"/>
      <c r="K182" s="75"/>
      <c r="M182" s="194"/>
    </row>
    <row r="183" spans="1:13" s="24" customFormat="1" ht="22.5" customHeight="1" thickBot="1" x14ac:dyDescent="0.3">
      <c r="A183" s="101" t="s">
        <v>124</v>
      </c>
      <c r="B183" s="102">
        <f t="shared" si="6"/>
        <v>148</v>
      </c>
      <c r="C183" s="99">
        <v>6000</v>
      </c>
      <c r="D183" s="96">
        <f>D184+D185+D186+D187</f>
        <v>18</v>
      </c>
      <c r="E183" s="96">
        <f>E184+E185+E186+E187</f>
        <v>18</v>
      </c>
      <c r="F183" s="78">
        <f>SUM(G183:J183)/4</f>
        <v>19</v>
      </c>
      <c r="G183" s="72">
        <f>G184+G185+G186+G187</f>
        <v>19</v>
      </c>
      <c r="H183" s="72">
        <f>H184+H185+H186+H187</f>
        <v>19</v>
      </c>
      <c r="I183" s="72">
        <f>I184+I185+I186+I187</f>
        <v>19</v>
      </c>
      <c r="J183" s="72">
        <f>J184+J185+J186+J187</f>
        <v>19</v>
      </c>
      <c r="K183" s="72"/>
      <c r="M183" s="194"/>
    </row>
    <row r="184" spans="1:13" s="24" customFormat="1" ht="22.5" customHeight="1" x14ac:dyDescent="0.25">
      <c r="A184" s="110" t="s">
        <v>68</v>
      </c>
      <c r="B184" s="104">
        <f t="shared" si="6"/>
        <v>149</v>
      </c>
      <c r="C184" s="143">
        <v>6010</v>
      </c>
      <c r="D184" s="150"/>
      <c r="E184" s="150"/>
      <c r="F184" s="150">
        <f t="shared" si="5"/>
        <v>0</v>
      </c>
      <c r="G184" s="151"/>
      <c r="H184" s="150"/>
      <c r="I184" s="150"/>
      <c r="J184" s="150"/>
      <c r="K184" s="75"/>
      <c r="M184" s="194"/>
    </row>
    <row r="185" spans="1:13" s="24" customFormat="1" ht="27.75" customHeight="1" x14ac:dyDescent="0.25">
      <c r="A185" s="110" t="s">
        <v>69</v>
      </c>
      <c r="B185" s="106">
        <f t="shared" si="6"/>
        <v>150</v>
      </c>
      <c r="C185" s="143">
        <v>6020</v>
      </c>
      <c r="D185" s="152"/>
      <c r="E185" s="152"/>
      <c r="F185" s="152">
        <f t="shared" si="5"/>
        <v>0</v>
      </c>
      <c r="G185" s="153"/>
      <c r="H185" s="152"/>
      <c r="I185" s="152"/>
      <c r="J185" s="152"/>
      <c r="K185" s="75"/>
      <c r="M185" s="194"/>
    </row>
    <row r="186" spans="1:13" s="24" customFormat="1" ht="33" customHeight="1" x14ac:dyDescent="0.25">
      <c r="A186" s="110" t="s">
        <v>125</v>
      </c>
      <c r="B186" s="106">
        <f t="shared" si="6"/>
        <v>151</v>
      </c>
      <c r="C186" s="143">
        <v>6030</v>
      </c>
      <c r="D186" s="152"/>
      <c r="E186" s="152"/>
      <c r="F186" s="152">
        <f t="shared" si="5"/>
        <v>0</v>
      </c>
      <c r="G186" s="153"/>
      <c r="H186" s="152"/>
      <c r="I186" s="152"/>
      <c r="J186" s="152"/>
      <c r="K186" s="75"/>
      <c r="M186" s="194"/>
    </row>
    <row r="187" spans="1:13" s="24" customFormat="1" ht="22.5" customHeight="1" thickBot="1" x14ac:dyDescent="0.3">
      <c r="A187" s="131" t="s">
        <v>70</v>
      </c>
      <c r="B187" s="144">
        <f t="shared" si="6"/>
        <v>152</v>
      </c>
      <c r="C187" s="145">
        <v>6040</v>
      </c>
      <c r="D187" s="154">
        <v>18</v>
      </c>
      <c r="E187" s="154">
        <v>18</v>
      </c>
      <c r="F187" s="191">
        <f>G187/100</f>
        <v>0.19</v>
      </c>
      <c r="G187" s="147">
        <v>19</v>
      </c>
      <c r="H187" s="147">
        <v>19</v>
      </c>
      <c r="I187" s="147">
        <v>19</v>
      </c>
      <c r="J187" s="147">
        <v>19</v>
      </c>
      <c r="K187" s="147"/>
      <c r="M187" s="194"/>
    </row>
    <row r="188" spans="1:13" s="24" customFormat="1" ht="22.5" customHeight="1" thickBot="1" x14ac:dyDescent="0.3">
      <c r="A188" s="101" t="s">
        <v>126</v>
      </c>
      <c r="B188" s="102">
        <f t="shared" si="6"/>
        <v>153</v>
      </c>
      <c r="C188" s="99">
        <v>7000</v>
      </c>
      <c r="D188" s="96">
        <f>D191+D192+D193</f>
        <v>79307.7</v>
      </c>
      <c r="E188" s="96">
        <f>E191+E192+E193</f>
        <v>0</v>
      </c>
      <c r="F188" s="122">
        <f t="shared" si="5"/>
        <v>0</v>
      </c>
      <c r="G188" s="72">
        <f>G191+G192+G193</f>
        <v>0</v>
      </c>
      <c r="H188" s="72">
        <f>H191+H192+H193</f>
        <v>0</v>
      </c>
      <c r="I188" s="72">
        <f>I191+I192+I193</f>
        <v>0</v>
      </c>
      <c r="J188" s="72">
        <f>J191+J192+J193</f>
        <v>0</v>
      </c>
      <c r="K188" s="72"/>
      <c r="M188" s="194"/>
    </row>
    <row r="189" spans="1:13" s="28" customFormat="1" ht="22.5" customHeight="1" x14ac:dyDescent="0.25">
      <c r="A189" s="103" t="s">
        <v>71</v>
      </c>
      <c r="B189" s="104">
        <f t="shared" si="6"/>
        <v>154</v>
      </c>
      <c r="C189" s="105">
        <v>7010</v>
      </c>
      <c r="D189" s="88">
        <v>73203</v>
      </c>
      <c r="E189" s="88"/>
      <c r="F189" s="192">
        <f t="shared" si="5"/>
        <v>0</v>
      </c>
      <c r="G189" s="73"/>
      <c r="H189" s="73"/>
      <c r="I189" s="73"/>
      <c r="J189" s="73"/>
      <c r="K189" s="73"/>
      <c r="M189" s="194"/>
    </row>
    <row r="190" spans="1:13" s="28" customFormat="1" ht="22.5" customHeight="1" x14ac:dyDescent="0.25">
      <c r="A190" s="110" t="s">
        <v>72</v>
      </c>
      <c r="B190" s="106">
        <f t="shared" si="6"/>
        <v>155</v>
      </c>
      <c r="C190" s="143">
        <v>7020</v>
      </c>
      <c r="D190" s="88">
        <v>5747.3</v>
      </c>
      <c r="E190" s="88"/>
      <c r="F190" s="75">
        <f t="shared" si="5"/>
        <v>0</v>
      </c>
      <c r="G190" s="75"/>
      <c r="H190" s="75"/>
      <c r="I190" s="75"/>
      <c r="J190" s="75"/>
      <c r="K190" s="75"/>
      <c r="M190" s="194"/>
    </row>
    <row r="191" spans="1:13" s="28" customFormat="1" ht="22.5" customHeight="1" x14ac:dyDescent="0.25">
      <c r="A191" s="110" t="s">
        <v>73</v>
      </c>
      <c r="B191" s="106">
        <f t="shared" si="6"/>
        <v>156</v>
      </c>
      <c r="C191" s="143">
        <v>7030</v>
      </c>
      <c r="D191" s="74">
        <f>D190+D189</f>
        <v>78950.3</v>
      </c>
      <c r="E191" s="74">
        <f>E190+E189</f>
        <v>0</v>
      </c>
      <c r="F191" s="75">
        <f t="shared" ref="F191:F226" si="7">SUM(G191:J191)</f>
        <v>0</v>
      </c>
      <c r="G191" s="75">
        <f>G190+G189</f>
        <v>0</v>
      </c>
      <c r="H191" s="74">
        <f>H190+H189</f>
        <v>0</v>
      </c>
      <c r="I191" s="74">
        <f>I190+I189</f>
        <v>0</v>
      </c>
      <c r="J191" s="74">
        <f>J190+J189</f>
        <v>0</v>
      </c>
      <c r="K191" s="75"/>
      <c r="M191" s="194"/>
    </row>
    <row r="192" spans="1:13" s="28" customFormat="1" ht="22.5" customHeight="1" x14ac:dyDescent="0.25">
      <c r="A192" s="110" t="s">
        <v>74</v>
      </c>
      <c r="B192" s="106">
        <f t="shared" si="6"/>
        <v>157</v>
      </c>
      <c r="C192" s="143">
        <v>7040</v>
      </c>
      <c r="D192" s="74">
        <v>286.7</v>
      </c>
      <c r="E192" s="74"/>
      <c r="F192" s="75">
        <f t="shared" si="7"/>
        <v>0</v>
      </c>
      <c r="G192" s="75"/>
      <c r="H192" s="75"/>
      <c r="I192" s="75"/>
      <c r="J192" s="75"/>
      <c r="K192" s="75"/>
      <c r="M192" s="194"/>
    </row>
    <row r="193" spans="1:13" s="28" customFormat="1" ht="22.5" customHeight="1" thickBot="1" x14ac:dyDescent="0.3">
      <c r="A193" s="131" t="s">
        <v>75</v>
      </c>
      <c r="B193" s="144">
        <f t="shared" si="6"/>
        <v>158</v>
      </c>
      <c r="C193" s="145">
        <v>7050</v>
      </c>
      <c r="D193" s="82">
        <v>70.7</v>
      </c>
      <c r="E193" s="82"/>
      <c r="F193" s="147">
        <f t="shared" si="7"/>
        <v>0</v>
      </c>
      <c r="G193" s="147"/>
      <c r="H193" s="147"/>
      <c r="I193" s="147"/>
      <c r="J193" s="147"/>
      <c r="K193" s="147"/>
      <c r="M193" s="194"/>
    </row>
    <row r="194" spans="1:13" s="28" customFormat="1" ht="22.5" customHeight="1" thickBot="1" x14ac:dyDescent="0.3">
      <c r="A194" s="101" t="s">
        <v>127</v>
      </c>
      <c r="B194" s="102">
        <f t="shared" si="6"/>
        <v>159</v>
      </c>
      <c r="C194" s="99">
        <v>8000</v>
      </c>
      <c r="D194" s="155"/>
      <c r="E194" s="155"/>
      <c r="F194" s="155">
        <f t="shared" si="7"/>
        <v>0</v>
      </c>
      <c r="G194" s="155"/>
      <c r="H194" s="155"/>
      <c r="I194" s="155"/>
      <c r="J194" s="155"/>
      <c r="K194" s="72"/>
      <c r="M194" s="194"/>
    </row>
    <row r="195" spans="1:13" s="28" customFormat="1" ht="25.5" customHeight="1" x14ac:dyDescent="0.25">
      <c r="A195" s="103" t="s">
        <v>203</v>
      </c>
      <c r="B195" s="104">
        <f t="shared" si="6"/>
        <v>160</v>
      </c>
      <c r="C195" s="105">
        <v>8010</v>
      </c>
      <c r="D195" s="156">
        <f t="shared" ref="D195:J195" si="8">SUM(D196:D202)</f>
        <v>300</v>
      </c>
      <c r="E195" s="156">
        <f t="shared" si="8"/>
        <v>300</v>
      </c>
      <c r="F195" s="156">
        <f t="shared" si="8"/>
        <v>289</v>
      </c>
      <c r="G195" s="157">
        <f t="shared" si="8"/>
        <v>289</v>
      </c>
      <c r="H195" s="157">
        <f t="shared" si="8"/>
        <v>289</v>
      </c>
      <c r="I195" s="157">
        <f t="shared" si="8"/>
        <v>289</v>
      </c>
      <c r="J195" s="157">
        <f t="shared" si="8"/>
        <v>289</v>
      </c>
      <c r="K195" s="73"/>
      <c r="M195" s="194"/>
    </row>
    <row r="196" spans="1:13" s="28" customFormat="1" ht="22.5" customHeight="1" x14ac:dyDescent="0.25">
      <c r="A196" s="110" t="s">
        <v>76</v>
      </c>
      <c r="B196" s="106">
        <f t="shared" ref="B196:B226" si="9">B195+1</f>
        <v>161</v>
      </c>
      <c r="C196" s="143" t="s">
        <v>174</v>
      </c>
      <c r="D196" s="158">
        <v>1</v>
      </c>
      <c r="E196" s="159">
        <v>1</v>
      </c>
      <c r="F196" s="159">
        <f>J196</f>
        <v>1</v>
      </c>
      <c r="G196" s="159">
        <v>1</v>
      </c>
      <c r="H196" s="159">
        <v>1</v>
      </c>
      <c r="I196" s="159">
        <v>1</v>
      </c>
      <c r="J196" s="159">
        <v>1</v>
      </c>
      <c r="K196" s="75"/>
      <c r="M196" s="194"/>
    </row>
    <row r="197" spans="1:13" s="28" customFormat="1" ht="22.5" customHeight="1" x14ac:dyDescent="0.25">
      <c r="A197" s="110" t="s">
        <v>109</v>
      </c>
      <c r="B197" s="106">
        <f t="shared" si="9"/>
        <v>162</v>
      </c>
      <c r="C197" s="143" t="s">
        <v>175</v>
      </c>
      <c r="D197" s="158">
        <v>2</v>
      </c>
      <c r="E197" s="159">
        <v>2</v>
      </c>
      <c r="F197" s="159">
        <f t="shared" ref="F197:F202" si="10">J197</f>
        <v>2</v>
      </c>
      <c r="G197" s="159">
        <v>2</v>
      </c>
      <c r="H197" s="159">
        <v>2</v>
      </c>
      <c r="I197" s="159">
        <v>2</v>
      </c>
      <c r="J197" s="159">
        <v>2</v>
      </c>
      <c r="K197" s="75"/>
      <c r="M197" s="194"/>
    </row>
    <row r="198" spans="1:13" s="24" customFormat="1" ht="22.5" customHeight="1" x14ac:dyDescent="0.25">
      <c r="A198" s="110" t="s">
        <v>77</v>
      </c>
      <c r="B198" s="106">
        <f t="shared" si="9"/>
        <v>163</v>
      </c>
      <c r="C198" s="143" t="s">
        <v>176</v>
      </c>
      <c r="D198" s="158">
        <v>73</v>
      </c>
      <c r="E198" s="159">
        <v>70</v>
      </c>
      <c r="F198" s="159">
        <f t="shared" si="10"/>
        <v>73</v>
      </c>
      <c r="G198" s="159">
        <v>73</v>
      </c>
      <c r="H198" s="159">
        <v>73</v>
      </c>
      <c r="I198" s="159">
        <v>73</v>
      </c>
      <c r="J198" s="159">
        <v>73</v>
      </c>
      <c r="K198" s="75"/>
      <c r="M198" s="194"/>
    </row>
    <row r="199" spans="1:13" s="24" customFormat="1" ht="22.5" customHeight="1" x14ac:dyDescent="0.25">
      <c r="A199" s="110" t="s">
        <v>78</v>
      </c>
      <c r="B199" s="106">
        <f t="shared" si="9"/>
        <v>164</v>
      </c>
      <c r="C199" s="143" t="s">
        <v>177</v>
      </c>
      <c r="D199" s="158">
        <v>21</v>
      </c>
      <c r="E199" s="159">
        <v>20</v>
      </c>
      <c r="F199" s="159">
        <f t="shared" si="10"/>
        <v>19</v>
      </c>
      <c r="G199" s="159">
        <v>19</v>
      </c>
      <c r="H199" s="159">
        <v>19</v>
      </c>
      <c r="I199" s="159">
        <v>19</v>
      </c>
      <c r="J199" s="159">
        <v>19</v>
      </c>
      <c r="K199" s="75"/>
      <c r="M199" s="194"/>
    </row>
    <row r="200" spans="1:13" s="28" customFormat="1" ht="22.5" customHeight="1" x14ac:dyDescent="0.25">
      <c r="A200" s="110" t="s">
        <v>79</v>
      </c>
      <c r="B200" s="106">
        <f t="shared" si="9"/>
        <v>165</v>
      </c>
      <c r="C200" s="143" t="s">
        <v>178</v>
      </c>
      <c r="D200" s="158">
        <v>106</v>
      </c>
      <c r="E200" s="159">
        <v>108</v>
      </c>
      <c r="F200" s="159">
        <f t="shared" si="10"/>
        <v>103</v>
      </c>
      <c r="G200" s="159">
        <v>103</v>
      </c>
      <c r="H200" s="159">
        <v>103</v>
      </c>
      <c r="I200" s="159">
        <v>103</v>
      </c>
      <c r="J200" s="159">
        <v>103</v>
      </c>
      <c r="K200" s="75"/>
      <c r="M200" s="194"/>
    </row>
    <row r="201" spans="1:13" s="28" customFormat="1" ht="22.5" customHeight="1" x14ac:dyDescent="0.25">
      <c r="A201" s="110" t="s">
        <v>80</v>
      </c>
      <c r="B201" s="106">
        <f t="shared" si="9"/>
        <v>166</v>
      </c>
      <c r="C201" s="145" t="s">
        <v>179</v>
      </c>
      <c r="D201" s="158">
        <v>58</v>
      </c>
      <c r="E201" s="159">
        <v>58</v>
      </c>
      <c r="F201" s="159">
        <f t="shared" si="10"/>
        <v>55</v>
      </c>
      <c r="G201" s="159">
        <v>55</v>
      </c>
      <c r="H201" s="159">
        <v>55</v>
      </c>
      <c r="I201" s="159">
        <v>55</v>
      </c>
      <c r="J201" s="159">
        <v>55</v>
      </c>
      <c r="K201" s="75"/>
      <c r="M201" s="194"/>
    </row>
    <row r="202" spans="1:13" s="28" customFormat="1" ht="22.5" customHeight="1" thickBot="1" x14ac:dyDescent="0.3">
      <c r="A202" s="131" t="s">
        <v>81</v>
      </c>
      <c r="B202" s="117">
        <f t="shared" si="9"/>
        <v>167</v>
      </c>
      <c r="C202" s="145" t="s">
        <v>180</v>
      </c>
      <c r="D202" s="160">
        <v>39</v>
      </c>
      <c r="E202" s="159">
        <v>41</v>
      </c>
      <c r="F202" s="159">
        <f t="shared" si="10"/>
        <v>36</v>
      </c>
      <c r="G202" s="161">
        <v>36</v>
      </c>
      <c r="H202" s="161">
        <v>36</v>
      </c>
      <c r="I202" s="161">
        <v>36</v>
      </c>
      <c r="J202" s="161">
        <v>36</v>
      </c>
      <c r="K202" s="147"/>
      <c r="M202" s="194"/>
    </row>
    <row r="203" spans="1:13" s="28" customFormat="1" ht="29.25" customHeight="1" thickBot="1" x14ac:dyDescent="0.3">
      <c r="A203" s="119" t="s">
        <v>82</v>
      </c>
      <c r="B203" s="102">
        <f t="shared" si="9"/>
        <v>168</v>
      </c>
      <c r="C203" s="120">
        <v>8020</v>
      </c>
      <c r="D203" s="162">
        <f>SUM(D204:D210)</f>
        <v>35179.200000000004</v>
      </c>
      <c r="E203" s="162">
        <f>SUM(E204:E210)</f>
        <v>44006.1</v>
      </c>
      <c r="F203" s="162">
        <f t="shared" si="7"/>
        <v>42848</v>
      </c>
      <c r="G203" s="163">
        <f>SUM(G204:G210)</f>
        <v>10712</v>
      </c>
      <c r="H203" s="162">
        <f>SUM(H204:H210)</f>
        <v>10712</v>
      </c>
      <c r="I203" s="162">
        <f>SUM(I204:I210)</f>
        <v>10712</v>
      </c>
      <c r="J203" s="162">
        <f>SUM(J204:J210)</f>
        <v>10712</v>
      </c>
      <c r="K203" s="122"/>
      <c r="M203" s="194"/>
    </row>
    <row r="204" spans="1:13" s="28" customFormat="1" ht="22.5" customHeight="1" x14ac:dyDescent="0.25">
      <c r="A204" s="103" t="s">
        <v>76</v>
      </c>
      <c r="B204" s="133">
        <f t="shared" si="9"/>
        <v>169</v>
      </c>
      <c r="C204" s="105" t="s">
        <v>181</v>
      </c>
      <c r="D204" s="164">
        <v>464.5</v>
      </c>
      <c r="E204" s="164">
        <v>465.6</v>
      </c>
      <c r="F204" s="164">
        <f t="shared" si="7"/>
        <v>331.6</v>
      </c>
      <c r="G204" s="165">
        <v>80.400000000000006</v>
      </c>
      <c r="H204" s="165">
        <v>80.400000000000006</v>
      </c>
      <c r="I204" s="165">
        <v>80.400000000000006</v>
      </c>
      <c r="J204" s="165">
        <v>90.4</v>
      </c>
      <c r="K204" s="73"/>
      <c r="M204" s="194"/>
    </row>
    <row r="205" spans="1:13" s="28" customFormat="1" ht="22.5" customHeight="1" x14ac:dyDescent="0.25">
      <c r="A205" s="103" t="s">
        <v>110</v>
      </c>
      <c r="B205" s="106">
        <f t="shared" si="9"/>
        <v>170</v>
      </c>
      <c r="C205" s="143" t="s">
        <v>182</v>
      </c>
      <c r="D205" s="80">
        <v>710.2</v>
      </c>
      <c r="E205" s="80">
        <v>480</v>
      </c>
      <c r="F205" s="80">
        <f t="shared" si="7"/>
        <v>540</v>
      </c>
      <c r="G205" s="80">
        <v>120</v>
      </c>
      <c r="H205" s="80">
        <v>120</v>
      </c>
      <c r="I205" s="80">
        <v>120</v>
      </c>
      <c r="J205" s="80">
        <v>180</v>
      </c>
      <c r="K205" s="123"/>
      <c r="M205" s="194"/>
    </row>
    <row r="206" spans="1:13" s="28" customFormat="1" ht="22.5" customHeight="1" x14ac:dyDescent="0.25">
      <c r="A206" s="110" t="s">
        <v>77</v>
      </c>
      <c r="B206" s="106">
        <f t="shared" si="9"/>
        <v>171</v>
      </c>
      <c r="C206" s="143" t="s">
        <v>183</v>
      </c>
      <c r="D206" s="80">
        <v>7391.9</v>
      </c>
      <c r="E206" s="80">
        <v>14760</v>
      </c>
      <c r="F206" s="80">
        <f t="shared" si="7"/>
        <v>14330</v>
      </c>
      <c r="G206" s="80">
        <v>3600</v>
      </c>
      <c r="H206" s="80">
        <v>3600</v>
      </c>
      <c r="I206" s="80">
        <v>3600</v>
      </c>
      <c r="J206" s="80">
        <v>3530</v>
      </c>
      <c r="K206" s="75"/>
      <c r="M206" s="194"/>
    </row>
    <row r="207" spans="1:13" s="24" customFormat="1" ht="22.5" customHeight="1" x14ac:dyDescent="0.25">
      <c r="A207" s="110" t="s">
        <v>78</v>
      </c>
      <c r="B207" s="106">
        <f t="shared" si="9"/>
        <v>172</v>
      </c>
      <c r="C207" s="143" t="s">
        <v>184</v>
      </c>
      <c r="D207" s="80">
        <v>2867.3</v>
      </c>
      <c r="E207" s="80">
        <v>3231.2000000000003</v>
      </c>
      <c r="F207" s="80">
        <f t="shared" si="7"/>
        <v>3170.4</v>
      </c>
      <c r="G207" s="80">
        <v>792.6</v>
      </c>
      <c r="H207" s="80">
        <v>792.6</v>
      </c>
      <c r="I207" s="80">
        <v>792.6</v>
      </c>
      <c r="J207" s="80">
        <v>792.6</v>
      </c>
      <c r="K207" s="75"/>
      <c r="M207" s="194"/>
    </row>
    <row r="208" spans="1:13" s="28" customFormat="1" ht="22.5" customHeight="1" x14ac:dyDescent="0.25">
      <c r="A208" s="110" t="s">
        <v>79</v>
      </c>
      <c r="B208" s="106">
        <f t="shared" si="9"/>
        <v>173</v>
      </c>
      <c r="C208" s="143" t="s">
        <v>185</v>
      </c>
      <c r="D208" s="80">
        <v>13616.9</v>
      </c>
      <c r="E208" s="80">
        <v>16686</v>
      </c>
      <c r="F208" s="80">
        <f t="shared" si="7"/>
        <v>16645.599999999999</v>
      </c>
      <c r="G208" s="80">
        <v>4161.3999999999996</v>
      </c>
      <c r="H208" s="80">
        <v>4161.3999999999996</v>
      </c>
      <c r="I208" s="80">
        <v>4161.3999999999996</v>
      </c>
      <c r="J208" s="80">
        <v>4161.3999999999996</v>
      </c>
      <c r="K208" s="75"/>
      <c r="M208" s="194"/>
    </row>
    <row r="209" spans="1:13" s="28" customFormat="1" ht="22.5" customHeight="1" x14ac:dyDescent="0.25">
      <c r="A209" s="110" t="s">
        <v>80</v>
      </c>
      <c r="B209" s="106">
        <f t="shared" si="9"/>
        <v>174</v>
      </c>
      <c r="C209" s="145" t="s">
        <v>186</v>
      </c>
      <c r="D209" s="80">
        <v>7460.4</v>
      </c>
      <c r="E209" s="80">
        <v>4839.5999999999995</v>
      </c>
      <c r="F209" s="80">
        <f t="shared" si="7"/>
        <v>4715.6000000000004</v>
      </c>
      <c r="G209" s="80">
        <v>1178.9000000000001</v>
      </c>
      <c r="H209" s="80">
        <v>1178.9000000000001</v>
      </c>
      <c r="I209" s="80">
        <v>1178.9000000000001</v>
      </c>
      <c r="J209" s="80">
        <v>1178.9000000000001</v>
      </c>
      <c r="K209" s="75"/>
      <c r="M209" s="194"/>
    </row>
    <row r="210" spans="1:13" s="28" customFormat="1" ht="22.5" customHeight="1" thickBot="1" x14ac:dyDescent="0.3">
      <c r="A210" s="131" t="s">
        <v>81</v>
      </c>
      <c r="B210" s="117">
        <f t="shared" si="9"/>
        <v>175</v>
      </c>
      <c r="C210" s="145" t="s">
        <v>187</v>
      </c>
      <c r="D210" s="166">
        <v>2668</v>
      </c>
      <c r="E210" s="166">
        <v>3543.7000000000003</v>
      </c>
      <c r="F210" s="166">
        <f t="shared" si="7"/>
        <v>3114.8</v>
      </c>
      <c r="G210" s="167">
        <v>778.7</v>
      </c>
      <c r="H210" s="167">
        <v>778.7</v>
      </c>
      <c r="I210" s="167">
        <v>778.7</v>
      </c>
      <c r="J210" s="167">
        <v>778.7</v>
      </c>
      <c r="K210" s="147"/>
      <c r="M210" s="194"/>
    </row>
    <row r="211" spans="1:13" s="28" customFormat="1" ht="39.75" customHeight="1" thickBot="1" x14ac:dyDescent="0.3">
      <c r="A211" s="119" t="s">
        <v>276</v>
      </c>
      <c r="B211" s="102">
        <f t="shared" si="9"/>
        <v>176</v>
      </c>
      <c r="C211" s="120">
        <v>8030</v>
      </c>
      <c r="D211" s="162">
        <f>D203/D195/12</f>
        <v>9.7720000000000002</v>
      </c>
      <c r="E211" s="162">
        <f>E203/E195/12</f>
        <v>12.223916666666666</v>
      </c>
      <c r="F211" s="162">
        <f>F203/F195/12</f>
        <v>12.35524798154556</v>
      </c>
      <c r="G211" s="162">
        <f>G203/G195/3</f>
        <v>12.35524798154556</v>
      </c>
      <c r="H211" s="162">
        <f>H203/H195/3</f>
        <v>12.35524798154556</v>
      </c>
      <c r="I211" s="162">
        <f>I203/I195/3</f>
        <v>12.35524798154556</v>
      </c>
      <c r="J211" s="162">
        <f>J203/J195/3</f>
        <v>12.35524798154556</v>
      </c>
      <c r="K211" s="122"/>
      <c r="M211" s="194"/>
    </row>
    <row r="212" spans="1:13" s="28" customFormat="1" ht="22.5" customHeight="1" x14ac:dyDescent="0.25">
      <c r="A212" s="103" t="s">
        <v>76</v>
      </c>
      <c r="B212" s="133">
        <f t="shared" si="9"/>
        <v>177</v>
      </c>
      <c r="C212" s="105" t="s">
        <v>188</v>
      </c>
      <c r="D212" s="164">
        <f>ROUND(D204/D196/12,1)</f>
        <v>38.700000000000003</v>
      </c>
      <c r="E212" s="164">
        <f>ROUND(E204/E196/12,1)</f>
        <v>38.799999999999997</v>
      </c>
      <c r="F212" s="164">
        <f>SUM(G212:J212)/4</f>
        <v>27.625</v>
      </c>
      <c r="G212" s="168">
        <f t="shared" ref="G212:J218" si="11">ROUND(G204/G196/3,1)</f>
        <v>26.8</v>
      </c>
      <c r="H212" s="165">
        <f t="shared" si="11"/>
        <v>26.8</v>
      </c>
      <c r="I212" s="165">
        <f t="shared" si="11"/>
        <v>26.8</v>
      </c>
      <c r="J212" s="165">
        <f t="shared" si="11"/>
        <v>30.1</v>
      </c>
      <c r="K212" s="169"/>
      <c r="M212" s="194"/>
    </row>
    <row r="213" spans="1:13" s="28" customFormat="1" ht="22.5" customHeight="1" x14ac:dyDescent="0.25">
      <c r="A213" s="103" t="s">
        <v>110</v>
      </c>
      <c r="B213" s="106">
        <f t="shared" si="9"/>
        <v>178</v>
      </c>
      <c r="C213" s="143" t="s">
        <v>189</v>
      </c>
      <c r="D213" s="80">
        <f t="shared" ref="D213:E218" si="12">ROUND(D205/D197/12,1)</f>
        <v>29.6</v>
      </c>
      <c r="E213" s="80">
        <f t="shared" si="12"/>
        <v>20</v>
      </c>
      <c r="F213" s="164">
        <f t="shared" ref="F213:F218" si="13">SUM(G213:J213)/4</f>
        <v>22.5</v>
      </c>
      <c r="G213" s="170">
        <f t="shared" si="11"/>
        <v>20</v>
      </c>
      <c r="H213" s="164">
        <f t="shared" si="11"/>
        <v>20</v>
      </c>
      <c r="I213" s="164">
        <f t="shared" si="11"/>
        <v>20</v>
      </c>
      <c r="J213" s="164">
        <f t="shared" si="11"/>
        <v>30</v>
      </c>
      <c r="K213" s="153"/>
      <c r="M213" s="194"/>
    </row>
    <row r="214" spans="1:13" s="28" customFormat="1" ht="22.5" customHeight="1" x14ac:dyDescent="0.25">
      <c r="A214" s="110" t="s">
        <v>77</v>
      </c>
      <c r="B214" s="106">
        <f t="shared" si="9"/>
        <v>179</v>
      </c>
      <c r="C214" s="143" t="s">
        <v>190</v>
      </c>
      <c r="D214" s="80">
        <f t="shared" si="12"/>
        <v>8.4</v>
      </c>
      <c r="E214" s="80">
        <f t="shared" si="12"/>
        <v>17.600000000000001</v>
      </c>
      <c r="F214" s="164">
        <f t="shared" si="13"/>
        <v>16.324999999999999</v>
      </c>
      <c r="G214" s="170">
        <f t="shared" si="11"/>
        <v>16.399999999999999</v>
      </c>
      <c r="H214" s="164">
        <f t="shared" si="11"/>
        <v>16.399999999999999</v>
      </c>
      <c r="I214" s="164">
        <f t="shared" si="11"/>
        <v>16.399999999999999</v>
      </c>
      <c r="J214" s="164">
        <f t="shared" si="11"/>
        <v>16.100000000000001</v>
      </c>
      <c r="K214" s="153"/>
      <c r="M214" s="194"/>
    </row>
    <row r="215" spans="1:13" s="24" customFormat="1" ht="22.5" customHeight="1" x14ac:dyDescent="0.25">
      <c r="A215" s="110" t="s">
        <v>78</v>
      </c>
      <c r="B215" s="106">
        <f t="shared" si="9"/>
        <v>180</v>
      </c>
      <c r="C215" s="143" t="s">
        <v>191</v>
      </c>
      <c r="D215" s="80">
        <f t="shared" si="12"/>
        <v>11.4</v>
      </c>
      <c r="E215" s="80">
        <f t="shared" si="12"/>
        <v>13.5</v>
      </c>
      <c r="F215" s="164">
        <f t="shared" si="13"/>
        <v>13.9</v>
      </c>
      <c r="G215" s="170">
        <f t="shared" si="11"/>
        <v>13.9</v>
      </c>
      <c r="H215" s="164">
        <f t="shared" si="11"/>
        <v>13.9</v>
      </c>
      <c r="I215" s="164">
        <f t="shared" si="11"/>
        <v>13.9</v>
      </c>
      <c r="J215" s="164">
        <f t="shared" si="11"/>
        <v>13.9</v>
      </c>
      <c r="K215" s="153"/>
      <c r="M215" s="194"/>
    </row>
    <row r="216" spans="1:13" s="28" customFormat="1" ht="22.5" customHeight="1" x14ac:dyDescent="0.25">
      <c r="A216" s="110" t="s">
        <v>79</v>
      </c>
      <c r="B216" s="106">
        <f t="shared" si="9"/>
        <v>181</v>
      </c>
      <c r="C216" s="143" t="s">
        <v>192</v>
      </c>
      <c r="D216" s="80">
        <f t="shared" si="12"/>
        <v>10.7</v>
      </c>
      <c r="E216" s="80">
        <f t="shared" si="12"/>
        <v>12.9</v>
      </c>
      <c r="F216" s="164">
        <f t="shared" si="13"/>
        <v>13.5</v>
      </c>
      <c r="G216" s="170">
        <f t="shared" si="11"/>
        <v>13.5</v>
      </c>
      <c r="H216" s="164">
        <f t="shared" si="11"/>
        <v>13.5</v>
      </c>
      <c r="I216" s="164">
        <f t="shared" si="11"/>
        <v>13.5</v>
      </c>
      <c r="J216" s="164">
        <f t="shared" si="11"/>
        <v>13.5</v>
      </c>
      <c r="K216" s="153"/>
      <c r="M216" s="194"/>
    </row>
    <row r="217" spans="1:13" s="28" customFormat="1" ht="22.5" customHeight="1" x14ac:dyDescent="0.25">
      <c r="A217" s="110" t="s">
        <v>80</v>
      </c>
      <c r="B217" s="106">
        <f t="shared" si="9"/>
        <v>182</v>
      </c>
      <c r="C217" s="145" t="s">
        <v>193</v>
      </c>
      <c r="D217" s="80">
        <f t="shared" si="12"/>
        <v>10.7</v>
      </c>
      <c r="E217" s="80">
        <f t="shared" si="12"/>
        <v>7</v>
      </c>
      <c r="F217" s="164">
        <f t="shared" si="13"/>
        <v>7.1</v>
      </c>
      <c r="G217" s="170">
        <f t="shared" si="11"/>
        <v>7.1</v>
      </c>
      <c r="H217" s="164">
        <f t="shared" si="11"/>
        <v>7.1</v>
      </c>
      <c r="I217" s="164">
        <f t="shared" si="11"/>
        <v>7.1</v>
      </c>
      <c r="J217" s="164">
        <f t="shared" si="11"/>
        <v>7.1</v>
      </c>
      <c r="K217" s="153"/>
      <c r="M217" s="194"/>
    </row>
    <row r="218" spans="1:13" s="28" customFormat="1" ht="22.5" customHeight="1" thickBot="1" x14ac:dyDescent="0.3">
      <c r="A218" s="131" t="s">
        <v>81</v>
      </c>
      <c r="B218" s="144">
        <f t="shared" si="9"/>
        <v>183</v>
      </c>
      <c r="C218" s="145" t="s">
        <v>194</v>
      </c>
      <c r="D218" s="166">
        <f t="shared" si="12"/>
        <v>5.7</v>
      </c>
      <c r="E218" s="166">
        <f>E210/E202/12</f>
        <v>7.2026422764227647</v>
      </c>
      <c r="F218" s="171">
        <f t="shared" si="13"/>
        <v>7.2</v>
      </c>
      <c r="G218" s="172">
        <f t="shared" si="11"/>
        <v>7.2</v>
      </c>
      <c r="H218" s="171">
        <f t="shared" si="11"/>
        <v>7.2</v>
      </c>
      <c r="I218" s="171">
        <f t="shared" si="11"/>
        <v>7.2</v>
      </c>
      <c r="J218" s="171">
        <f t="shared" si="11"/>
        <v>7.2</v>
      </c>
      <c r="K218" s="173"/>
      <c r="M218" s="194"/>
    </row>
    <row r="219" spans="1:13" s="28" customFormat="1" ht="21" thickBot="1" x14ac:dyDescent="0.3">
      <c r="A219" s="119" t="s">
        <v>83</v>
      </c>
      <c r="B219" s="102">
        <f t="shared" si="9"/>
        <v>184</v>
      </c>
      <c r="C219" s="174">
        <v>8040</v>
      </c>
      <c r="D219" s="162">
        <f>SUM(D220:D226)</f>
        <v>0</v>
      </c>
      <c r="E219" s="162">
        <f>SUM(E220:E226)</f>
        <v>0</v>
      </c>
      <c r="F219" s="162">
        <f t="shared" si="7"/>
        <v>0</v>
      </c>
      <c r="G219" s="162">
        <f>SUM(G220:G226)</f>
        <v>0</v>
      </c>
      <c r="H219" s="162">
        <f>SUM(H220:H226)</f>
        <v>0</v>
      </c>
      <c r="I219" s="162">
        <f>SUM(I220:I226)</f>
        <v>0</v>
      </c>
      <c r="J219" s="162">
        <f>SUM(J220:J226)</f>
        <v>0</v>
      </c>
      <c r="K219" s="155"/>
      <c r="M219" s="194"/>
    </row>
    <row r="220" spans="1:13" s="28" customFormat="1" ht="20.25" x14ac:dyDescent="0.25">
      <c r="A220" s="103" t="s">
        <v>76</v>
      </c>
      <c r="B220" s="104">
        <f t="shared" si="9"/>
        <v>185</v>
      </c>
      <c r="C220" s="105" t="s">
        <v>195</v>
      </c>
      <c r="D220" s="164">
        <v>0</v>
      </c>
      <c r="E220" s="164">
        <v>0</v>
      </c>
      <c r="F220" s="164">
        <f t="shared" si="7"/>
        <v>0</v>
      </c>
      <c r="G220" s="170">
        <v>0</v>
      </c>
      <c r="H220" s="164">
        <v>0</v>
      </c>
      <c r="I220" s="164">
        <v>0</v>
      </c>
      <c r="J220" s="164">
        <v>0</v>
      </c>
      <c r="K220" s="169"/>
      <c r="M220" s="194"/>
    </row>
    <row r="221" spans="1:13" s="28" customFormat="1" ht="20.25" x14ac:dyDescent="0.25">
      <c r="A221" s="110" t="s">
        <v>110</v>
      </c>
      <c r="B221" s="106">
        <f t="shared" si="9"/>
        <v>186</v>
      </c>
      <c r="C221" s="143" t="s">
        <v>196</v>
      </c>
      <c r="D221" s="80">
        <v>0</v>
      </c>
      <c r="E221" s="80">
        <v>0</v>
      </c>
      <c r="F221" s="80">
        <f t="shared" si="7"/>
        <v>0</v>
      </c>
      <c r="G221" s="175">
        <v>0</v>
      </c>
      <c r="H221" s="80">
        <v>0</v>
      </c>
      <c r="I221" s="80">
        <v>0</v>
      </c>
      <c r="J221" s="80">
        <v>0</v>
      </c>
      <c r="K221" s="153"/>
      <c r="M221" s="194"/>
    </row>
    <row r="222" spans="1:13" s="28" customFormat="1" ht="20.25" x14ac:dyDescent="0.25">
      <c r="A222" s="110" t="s">
        <v>77</v>
      </c>
      <c r="B222" s="106">
        <f t="shared" si="9"/>
        <v>187</v>
      </c>
      <c r="C222" s="143" t="s">
        <v>197</v>
      </c>
      <c r="D222" s="80">
        <v>0</v>
      </c>
      <c r="E222" s="80">
        <v>0</v>
      </c>
      <c r="F222" s="80">
        <f t="shared" si="7"/>
        <v>0</v>
      </c>
      <c r="G222" s="175">
        <v>0</v>
      </c>
      <c r="H222" s="80">
        <v>0</v>
      </c>
      <c r="I222" s="80">
        <v>0</v>
      </c>
      <c r="J222" s="80">
        <v>0</v>
      </c>
      <c r="K222" s="153"/>
      <c r="M222" s="194"/>
    </row>
    <row r="223" spans="1:13" s="24" customFormat="1" ht="20.25" x14ac:dyDescent="0.25">
      <c r="A223" s="110" t="s">
        <v>78</v>
      </c>
      <c r="B223" s="106">
        <f t="shared" si="9"/>
        <v>188</v>
      </c>
      <c r="C223" s="143" t="s">
        <v>198</v>
      </c>
      <c r="D223" s="80">
        <v>0</v>
      </c>
      <c r="E223" s="80">
        <v>0</v>
      </c>
      <c r="F223" s="80">
        <f t="shared" si="7"/>
        <v>0</v>
      </c>
      <c r="G223" s="175">
        <v>0</v>
      </c>
      <c r="H223" s="80">
        <v>0</v>
      </c>
      <c r="I223" s="80">
        <v>0</v>
      </c>
      <c r="J223" s="80">
        <v>0</v>
      </c>
      <c r="K223" s="153"/>
      <c r="M223" s="194"/>
    </row>
    <row r="224" spans="1:13" s="28" customFormat="1" ht="20.25" x14ac:dyDescent="0.25">
      <c r="A224" s="110" t="s">
        <v>79</v>
      </c>
      <c r="B224" s="106">
        <f t="shared" si="9"/>
        <v>189</v>
      </c>
      <c r="C224" s="143" t="s">
        <v>199</v>
      </c>
      <c r="D224" s="80">
        <v>0</v>
      </c>
      <c r="E224" s="80">
        <v>0</v>
      </c>
      <c r="F224" s="80">
        <f t="shared" si="7"/>
        <v>0</v>
      </c>
      <c r="G224" s="175">
        <v>0</v>
      </c>
      <c r="H224" s="80">
        <v>0</v>
      </c>
      <c r="I224" s="80">
        <v>0</v>
      </c>
      <c r="J224" s="80">
        <v>0</v>
      </c>
      <c r="K224" s="153"/>
      <c r="M224" s="194"/>
    </row>
    <row r="225" spans="1:13" s="28" customFormat="1" ht="20.25" x14ac:dyDescent="0.25">
      <c r="A225" s="110" t="s">
        <v>80</v>
      </c>
      <c r="B225" s="106">
        <f t="shared" si="9"/>
        <v>190</v>
      </c>
      <c r="C225" s="145" t="s">
        <v>200</v>
      </c>
      <c r="D225" s="80">
        <v>0</v>
      </c>
      <c r="E225" s="80">
        <v>0</v>
      </c>
      <c r="F225" s="80">
        <f t="shared" si="7"/>
        <v>0</v>
      </c>
      <c r="G225" s="175">
        <v>0</v>
      </c>
      <c r="H225" s="80">
        <v>0</v>
      </c>
      <c r="I225" s="80">
        <v>0</v>
      </c>
      <c r="J225" s="80">
        <v>0</v>
      </c>
      <c r="K225" s="153"/>
      <c r="M225" s="194"/>
    </row>
    <row r="226" spans="1:13" s="28" customFormat="1" ht="21" thickBot="1" x14ac:dyDescent="0.3">
      <c r="A226" s="176" t="s">
        <v>81</v>
      </c>
      <c r="B226" s="144">
        <f t="shared" si="9"/>
        <v>191</v>
      </c>
      <c r="C226" s="118" t="s">
        <v>201</v>
      </c>
      <c r="D226" s="167">
        <v>0</v>
      </c>
      <c r="E226" s="167">
        <v>0</v>
      </c>
      <c r="F226" s="167">
        <f t="shared" si="7"/>
        <v>0</v>
      </c>
      <c r="G226" s="177">
        <v>0</v>
      </c>
      <c r="H226" s="167">
        <v>0</v>
      </c>
      <c r="I226" s="167">
        <v>0</v>
      </c>
      <c r="J226" s="167">
        <v>0</v>
      </c>
      <c r="K226" s="178"/>
      <c r="M226" s="194"/>
    </row>
    <row r="227" spans="1:13" s="57" customFormat="1" ht="22.5" customHeight="1" x14ac:dyDescent="0.25">
      <c r="A227" s="56"/>
      <c r="B227" s="63"/>
      <c r="C227" s="64"/>
      <c r="D227" s="55"/>
      <c r="E227" s="55"/>
      <c r="F227" s="193"/>
      <c r="G227" s="55"/>
      <c r="H227" s="193"/>
      <c r="I227" s="55"/>
      <c r="J227" s="55"/>
      <c r="K227" s="55"/>
    </row>
    <row r="228" spans="1:13" s="56" customFormat="1" ht="38.25" customHeight="1" x14ac:dyDescent="0.25">
      <c r="A228" s="58" t="s">
        <v>317</v>
      </c>
      <c r="B228" s="59"/>
      <c r="C228" s="60"/>
      <c r="D228" s="206"/>
      <c r="E228" s="206"/>
      <c r="F228" s="206"/>
      <c r="G228" s="61"/>
      <c r="H228" s="207" t="s">
        <v>318</v>
      </c>
      <c r="I228" s="207"/>
      <c r="J228" s="207"/>
      <c r="K228" s="62"/>
    </row>
    <row r="229" spans="1:13" s="28" customFormat="1" ht="9.75" customHeight="1" x14ac:dyDescent="0.25">
      <c r="A229" s="15"/>
      <c r="B229" s="32"/>
      <c r="C229" s="25"/>
      <c r="D229" s="235"/>
      <c r="E229" s="235"/>
      <c r="F229" s="235"/>
      <c r="G229" s="26"/>
      <c r="H229" s="236"/>
      <c r="I229" s="236"/>
      <c r="J229" s="236"/>
      <c r="K229" s="13"/>
      <c r="M229" s="57"/>
    </row>
    <row r="230" spans="1:13" ht="15" customHeight="1" x14ac:dyDescent="0.25">
      <c r="A230" s="5"/>
      <c r="B230" s="34"/>
      <c r="D230" s="7"/>
      <c r="E230" s="47"/>
      <c r="F230" s="8"/>
      <c r="G230" s="8"/>
      <c r="H230" s="8"/>
      <c r="I230" s="8"/>
      <c r="J230" s="8"/>
    </row>
    <row r="231" spans="1:13" ht="15" customHeight="1" x14ac:dyDescent="0.25">
      <c r="A231" s="5"/>
      <c r="B231" s="34"/>
      <c r="D231" s="7"/>
      <c r="E231" s="47"/>
      <c r="F231" s="8"/>
      <c r="G231" s="8"/>
      <c r="H231" s="8"/>
      <c r="I231" s="8"/>
      <c r="J231" s="8"/>
    </row>
    <row r="232" spans="1:13" ht="21.75" customHeight="1" x14ac:dyDescent="0.25">
      <c r="A232" s="5"/>
      <c r="B232" s="34"/>
      <c r="D232" s="7"/>
      <c r="E232" s="47"/>
      <c r="F232" s="8"/>
      <c r="G232" s="8"/>
      <c r="H232" s="8"/>
      <c r="I232" s="8"/>
      <c r="J232" s="8"/>
    </row>
    <row r="233" spans="1:13" ht="18.75" customHeight="1" x14ac:dyDescent="0.25">
      <c r="A233" s="5"/>
      <c r="B233" s="34"/>
      <c r="D233" s="7"/>
      <c r="E233" s="47"/>
      <c r="F233" s="8"/>
      <c r="G233" s="8"/>
      <c r="H233" s="225"/>
      <c r="I233" s="226"/>
      <c r="J233" s="8"/>
    </row>
    <row r="234" spans="1:13" x14ac:dyDescent="0.25">
      <c r="A234" s="5"/>
      <c r="B234" s="34"/>
      <c r="D234" s="7"/>
      <c r="E234" s="47"/>
      <c r="F234" s="8"/>
      <c r="G234" s="8"/>
      <c r="J234" s="8"/>
    </row>
    <row r="235" spans="1:13" x14ac:dyDescent="0.25">
      <c r="A235" s="5"/>
      <c r="B235" s="34"/>
      <c r="D235" s="7"/>
      <c r="E235" s="47"/>
      <c r="F235" s="8"/>
      <c r="G235" s="8"/>
      <c r="H235" s="8"/>
      <c r="I235" s="8"/>
      <c r="J235" s="8"/>
    </row>
    <row r="236" spans="1:13" x14ac:dyDescent="0.25">
      <c r="A236" s="5"/>
      <c r="B236" s="34"/>
      <c r="D236" s="7"/>
      <c r="E236" s="47"/>
      <c r="F236" s="8"/>
      <c r="G236" s="8"/>
      <c r="H236" s="8"/>
      <c r="I236" s="8"/>
      <c r="J236" s="8"/>
    </row>
    <row r="237" spans="1:13" x14ac:dyDescent="0.25">
      <c r="A237" s="5"/>
      <c r="B237" s="34"/>
      <c r="D237" s="7"/>
      <c r="E237" s="47"/>
      <c r="F237" s="8"/>
      <c r="G237" s="8"/>
      <c r="H237" s="8"/>
      <c r="I237" s="8"/>
      <c r="J237" s="8"/>
    </row>
    <row r="238" spans="1:13" x14ac:dyDescent="0.25">
      <c r="A238" s="5"/>
      <c r="B238" s="34"/>
      <c r="D238" s="7"/>
      <c r="E238" s="47"/>
      <c r="F238" s="8"/>
      <c r="G238" s="8"/>
      <c r="H238" s="8"/>
      <c r="I238" s="8"/>
      <c r="J238" s="8"/>
    </row>
    <row r="239" spans="1:13" x14ac:dyDescent="0.25">
      <c r="A239" s="5"/>
      <c r="B239" s="34"/>
      <c r="D239" s="7"/>
      <c r="E239" s="47"/>
      <c r="F239" s="8"/>
      <c r="G239" s="8"/>
      <c r="H239" s="8"/>
      <c r="I239" s="8"/>
      <c r="J239" s="8"/>
    </row>
    <row r="240" spans="1:13" x14ac:dyDescent="0.25">
      <c r="A240" s="5"/>
      <c r="B240" s="34"/>
      <c r="D240" s="7"/>
      <c r="E240" s="47"/>
      <c r="F240" s="8"/>
      <c r="G240" s="8"/>
      <c r="H240" s="8"/>
      <c r="I240" s="8"/>
      <c r="J240" s="8"/>
    </row>
    <row r="241" spans="1:10" x14ac:dyDescent="0.25">
      <c r="A241" s="5"/>
      <c r="B241" s="34"/>
      <c r="D241" s="7"/>
      <c r="E241" s="47"/>
      <c r="F241" s="8"/>
      <c r="G241" s="8"/>
      <c r="H241" s="8"/>
      <c r="I241" s="8"/>
      <c r="J241" s="8"/>
    </row>
    <row r="242" spans="1:10" x14ac:dyDescent="0.25">
      <c r="A242" s="5"/>
      <c r="B242" s="34"/>
      <c r="D242" s="7"/>
      <c r="E242" s="47"/>
      <c r="F242" s="8"/>
      <c r="G242" s="8"/>
      <c r="H242" s="8"/>
      <c r="I242" s="8"/>
      <c r="J242" s="8"/>
    </row>
    <row r="243" spans="1:10" x14ac:dyDescent="0.25">
      <c r="A243" s="5"/>
      <c r="B243" s="34"/>
      <c r="D243" s="7"/>
      <c r="E243" s="47"/>
      <c r="F243" s="8"/>
      <c r="G243" s="8"/>
      <c r="H243" s="8"/>
      <c r="I243" s="8"/>
      <c r="J243" s="8"/>
    </row>
    <row r="244" spans="1:10" x14ac:dyDescent="0.25">
      <c r="A244" s="5"/>
      <c r="B244" s="34"/>
      <c r="D244" s="7"/>
      <c r="E244" s="47"/>
      <c r="F244" s="8"/>
      <c r="G244" s="8"/>
      <c r="H244" s="8"/>
      <c r="I244" s="8"/>
      <c r="J244" s="8"/>
    </row>
    <row r="245" spans="1:10" x14ac:dyDescent="0.25">
      <c r="A245" s="5"/>
      <c r="B245" s="34"/>
      <c r="D245" s="7"/>
      <c r="E245" s="47"/>
      <c r="F245" s="8"/>
      <c r="G245" s="8"/>
      <c r="H245" s="8"/>
      <c r="I245" s="8"/>
      <c r="J245" s="8"/>
    </row>
    <row r="246" spans="1:10" x14ac:dyDescent="0.25">
      <c r="A246" s="5"/>
      <c r="B246" s="34"/>
      <c r="D246" s="7"/>
      <c r="E246" s="47"/>
      <c r="F246" s="8"/>
      <c r="G246" s="8"/>
      <c r="H246" s="8"/>
      <c r="I246" s="8"/>
      <c r="J246" s="8"/>
    </row>
    <row r="247" spans="1:10" x14ac:dyDescent="0.25">
      <c r="A247" s="5"/>
      <c r="B247" s="34"/>
      <c r="D247" s="7"/>
      <c r="E247" s="47"/>
      <c r="F247" s="8"/>
      <c r="G247" s="8"/>
      <c r="H247" s="8"/>
      <c r="I247" s="8"/>
      <c r="J247" s="8"/>
    </row>
    <row r="248" spans="1:10" x14ac:dyDescent="0.25">
      <c r="A248" s="5"/>
      <c r="B248" s="34"/>
      <c r="D248" s="7"/>
      <c r="E248" s="47"/>
      <c r="F248" s="8"/>
      <c r="G248" s="8"/>
      <c r="H248" s="8"/>
      <c r="I248" s="8"/>
      <c r="J248" s="8"/>
    </row>
    <row r="249" spans="1:10" x14ac:dyDescent="0.25">
      <c r="A249" s="5"/>
      <c r="B249" s="34"/>
      <c r="D249" s="7"/>
      <c r="E249" s="47"/>
      <c r="F249" s="8"/>
      <c r="G249" s="8"/>
      <c r="H249" s="8"/>
      <c r="I249" s="8"/>
      <c r="J249" s="8"/>
    </row>
    <row r="250" spans="1:10" x14ac:dyDescent="0.25">
      <c r="A250" s="5"/>
      <c r="B250" s="34"/>
      <c r="D250" s="7"/>
      <c r="E250" s="47"/>
      <c r="F250" s="8"/>
      <c r="G250" s="8"/>
      <c r="H250" s="8"/>
      <c r="I250" s="8"/>
      <c r="J250" s="8"/>
    </row>
    <row r="251" spans="1:10" x14ac:dyDescent="0.25">
      <c r="A251" s="5"/>
      <c r="B251" s="34"/>
      <c r="D251" s="7"/>
      <c r="E251" s="47"/>
      <c r="F251" s="8"/>
      <c r="G251" s="8"/>
      <c r="H251" s="8"/>
      <c r="I251" s="8"/>
      <c r="J251" s="8"/>
    </row>
    <row r="252" spans="1:10" x14ac:dyDescent="0.25">
      <c r="A252" s="5"/>
      <c r="B252" s="34"/>
      <c r="D252" s="7"/>
      <c r="E252" s="47"/>
      <c r="F252" s="8"/>
      <c r="G252" s="8"/>
      <c r="H252" s="8"/>
      <c r="I252" s="8"/>
      <c r="J252" s="8"/>
    </row>
    <row r="253" spans="1:10" x14ac:dyDescent="0.25">
      <c r="A253" s="5"/>
      <c r="B253" s="34"/>
      <c r="D253" s="7"/>
      <c r="E253" s="47"/>
      <c r="F253" s="8"/>
      <c r="G253" s="8"/>
      <c r="H253" s="8"/>
      <c r="I253" s="8"/>
      <c r="J253" s="8"/>
    </row>
    <row r="254" spans="1:10" x14ac:dyDescent="0.25">
      <c r="A254" s="5"/>
      <c r="B254" s="34"/>
      <c r="D254" s="7"/>
      <c r="E254" s="47"/>
      <c r="F254" s="8"/>
      <c r="G254" s="8"/>
      <c r="H254" s="8"/>
      <c r="I254" s="8"/>
      <c r="J254" s="8"/>
    </row>
    <row r="255" spans="1:10" x14ac:dyDescent="0.25">
      <c r="A255" s="5"/>
      <c r="B255" s="34"/>
      <c r="D255" s="7"/>
      <c r="E255" s="47"/>
      <c r="F255" s="8"/>
      <c r="G255" s="8"/>
      <c r="H255" s="8"/>
      <c r="I255" s="8"/>
      <c r="J255" s="8"/>
    </row>
    <row r="256" spans="1:10" x14ac:dyDescent="0.25">
      <c r="A256" s="5"/>
      <c r="B256" s="34"/>
      <c r="D256" s="7"/>
      <c r="E256" s="47"/>
      <c r="F256" s="8"/>
      <c r="G256" s="8"/>
      <c r="H256" s="8"/>
      <c r="I256" s="8"/>
      <c r="J256" s="8"/>
    </row>
    <row r="257" spans="1:10" x14ac:dyDescent="0.25">
      <c r="A257" s="5"/>
      <c r="B257" s="34"/>
      <c r="D257" s="7"/>
      <c r="E257" s="47"/>
      <c r="F257" s="8"/>
      <c r="G257" s="8"/>
      <c r="H257" s="8"/>
      <c r="I257" s="8"/>
      <c r="J257" s="8"/>
    </row>
    <row r="258" spans="1:10" x14ac:dyDescent="0.25">
      <c r="A258" s="5"/>
      <c r="B258" s="34"/>
      <c r="D258" s="7"/>
      <c r="E258" s="47"/>
      <c r="F258" s="8"/>
      <c r="G258" s="8"/>
      <c r="H258" s="8"/>
      <c r="I258" s="8"/>
      <c r="J258" s="8"/>
    </row>
    <row r="259" spans="1:10" x14ac:dyDescent="0.25">
      <c r="A259" s="5"/>
      <c r="B259" s="34"/>
      <c r="D259" s="7"/>
      <c r="E259" s="47"/>
      <c r="F259" s="8"/>
      <c r="G259" s="8"/>
      <c r="H259" s="8"/>
      <c r="I259" s="8"/>
      <c r="J259" s="8"/>
    </row>
    <row r="260" spans="1:10" x14ac:dyDescent="0.25">
      <c r="A260" s="5"/>
      <c r="B260" s="34"/>
      <c r="D260" s="7"/>
      <c r="E260" s="47"/>
      <c r="F260" s="8"/>
      <c r="G260" s="8"/>
      <c r="H260" s="8"/>
      <c r="I260" s="8"/>
      <c r="J260" s="8"/>
    </row>
    <row r="261" spans="1:10" x14ac:dyDescent="0.25">
      <c r="A261" s="5"/>
      <c r="B261" s="34"/>
      <c r="D261" s="7"/>
      <c r="E261" s="47"/>
      <c r="F261" s="8"/>
      <c r="G261" s="8"/>
      <c r="H261" s="8"/>
      <c r="I261" s="8"/>
      <c r="J261" s="8"/>
    </row>
    <row r="262" spans="1:10" x14ac:dyDescent="0.25">
      <c r="A262" s="5"/>
      <c r="B262" s="34"/>
      <c r="D262" s="7"/>
      <c r="E262" s="47"/>
      <c r="F262" s="8"/>
      <c r="G262" s="8"/>
      <c r="H262" s="8"/>
      <c r="I262" s="8"/>
      <c r="J262" s="8"/>
    </row>
    <row r="263" spans="1:10" x14ac:dyDescent="0.25">
      <c r="A263" s="5"/>
      <c r="B263" s="34"/>
      <c r="D263" s="7"/>
      <c r="E263" s="47"/>
      <c r="F263" s="8"/>
      <c r="G263" s="8"/>
      <c r="H263" s="8"/>
      <c r="I263" s="8"/>
      <c r="J263" s="8"/>
    </row>
    <row r="264" spans="1:10" x14ac:dyDescent="0.25">
      <c r="A264" s="5"/>
      <c r="B264" s="34"/>
      <c r="D264" s="7"/>
      <c r="E264" s="47"/>
      <c r="F264" s="8"/>
      <c r="G264" s="8"/>
      <c r="H264" s="8"/>
      <c r="I264" s="8"/>
      <c r="J264" s="8"/>
    </row>
    <row r="265" spans="1:10" x14ac:dyDescent="0.25">
      <c r="A265" s="5"/>
      <c r="B265" s="34"/>
      <c r="D265" s="7"/>
      <c r="E265" s="47"/>
      <c r="F265" s="8"/>
      <c r="G265" s="8"/>
      <c r="H265" s="8"/>
      <c r="I265" s="8"/>
      <c r="J265" s="8"/>
    </row>
    <row r="266" spans="1:10" x14ac:dyDescent="0.25">
      <c r="A266" s="5"/>
      <c r="B266" s="34"/>
      <c r="D266" s="7"/>
      <c r="E266" s="47"/>
      <c r="F266" s="8"/>
      <c r="G266" s="8"/>
      <c r="H266" s="8"/>
      <c r="I266" s="8"/>
      <c r="J266" s="8"/>
    </row>
    <row r="267" spans="1:10" x14ac:dyDescent="0.25">
      <c r="A267" s="5"/>
      <c r="B267" s="34"/>
      <c r="D267" s="7"/>
      <c r="E267" s="47"/>
      <c r="F267" s="8"/>
      <c r="G267" s="8"/>
      <c r="H267" s="8"/>
      <c r="I267" s="8"/>
      <c r="J267" s="8"/>
    </row>
    <row r="268" spans="1:10" x14ac:dyDescent="0.25">
      <c r="A268" s="5"/>
      <c r="B268" s="34"/>
      <c r="D268" s="7"/>
      <c r="E268" s="47"/>
      <c r="F268" s="8"/>
      <c r="G268" s="8"/>
      <c r="H268" s="8"/>
      <c r="I268" s="8"/>
      <c r="J268" s="8"/>
    </row>
    <row r="269" spans="1:10" x14ac:dyDescent="0.25">
      <c r="A269" s="5"/>
      <c r="B269" s="34"/>
      <c r="D269" s="7"/>
      <c r="E269" s="47"/>
      <c r="F269" s="8"/>
      <c r="G269" s="8"/>
      <c r="H269" s="8"/>
      <c r="I269" s="8"/>
      <c r="J269" s="8"/>
    </row>
    <row r="270" spans="1:10" x14ac:dyDescent="0.25">
      <c r="A270" s="6"/>
      <c r="B270" s="34"/>
    </row>
    <row r="271" spans="1:10" x14ac:dyDescent="0.25">
      <c r="A271" s="6"/>
      <c r="B271" s="34"/>
    </row>
    <row r="272" spans="1:10" x14ac:dyDescent="0.25">
      <c r="A272" s="6"/>
      <c r="B272" s="34"/>
    </row>
    <row r="273" spans="1:2" x14ac:dyDescent="0.25">
      <c r="A273" s="6"/>
      <c r="B273" s="34"/>
    </row>
    <row r="274" spans="1:2" x14ac:dyDescent="0.25">
      <c r="A274" s="6"/>
      <c r="B274" s="34"/>
    </row>
    <row r="275" spans="1:2" x14ac:dyDescent="0.25">
      <c r="A275" s="6"/>
      <c r="B275" s="34"/>
    </row>
    <row r="276" spans="1:2" x14ac:dyDescent="0.25">
      <c r="A276" s="6"/>
      <c r="B276" s="34"/>
    </row>
    <row r="277" spans="1:2" x14ac:dyDescent="0.25">
      <c r="A277" s="6"/>
      <c r="B277" s="34"/>
    </row>
    <row r="278" spans="1:2" x14ac:dyDescent="0.25">
      <c r="A278" s="6"/>
      <c r="B278" s="34"/>
    </row>
    <row r="279" spans="1:2" x14ac:dyDescent="0.25">
      <c r="A279" s="6"/>
      <c r="B279" s="34"/>
    </row>
    <row r="280" spans="1:2" x14ac:dyDescent="0.25">
      <c r="A280" s="6"/>
      <c r="B280" s="34"/>
    </row>
    <row r="281" spans="1:2" x14ac:dyDescent="0.25">
      <c r="A281" s="6"/>
      <c r="B281" s="34"/>
    </row>
    <row r="282" spans="1:2" x14ac:dyDescent="0.25">
      <c r="A282" s="6"/>
      <c r="B282" s="34"/>
    </row>
    <row r="283" spans="1:2" x14ac:dyDescent="0.25">
      <c r="A283" s="6"/>
      <c r="B283" s="34"/>
    </row>
    <row r="284" spans="1:2" x14ac:dyDescent="0.25">
      <c r="A284" s="6"/>
      <c r="B284" s="34"/>
    </row>
    <row r="285" spans="1:2" x14ac:dyDescent="0.25">
      <c r="A285" s="6"/>
      <c r="B285" s="34"/>
    </row>
    <row r="286" spans="1:2" x14ac:dyDescent="0.25">
      <c r="A286" s="6"/>
      <c r="B286" s="34"/>
    </row>
    <row r="287" spans="1:2" x14ac:dyDescent="0.25">
      <c r="A287" s="6"/>
      <c r="B287" s="34"/>
    </row>
    <row r="288" spans="1:2" x14ac:dyDescent="0.25">
      <c r="A288" s="6"/>
      <c r="B288" s="34"/>
    </row>
    <row r="289" spans="1:2" x14ac:dyDescent="0.25">
      <c r="A289" s="6"/>
      <c r="B289" s="34"/>
    </row>
    <row r="290" spans="1:2" x14ac:dyDescent="0.25">
      <c r="A290" s="6"/>
      <c r="B290" s="34"/>
    </row>
    <row r="291" spans="1:2" x14ac:dyDescent="0.25">
      <c r="A291" s="6"/>
      <c r="B291" s="34"/>
    </row>
    <row r="292" spans="1:2" x14ac:dyDescent="0.25">
      <c r="A292" s="6"/>
      <c r="B292" s="34"/>
    </row>
    <row r="293" spans="1:2" x14ac:dyDescent="0.25">
      <c r="A293" s="6"/>
      <c r="B293" s="34"/>
    </row>
    <row r="294" spans="1:2" x14ac:dyDescent="0.25">
      <c r="A294" s="6"/>
      <c r="B294" s="34"/>
    </row>
    <row r="295" spans="1:2" x14ac:dyDescent="0.25">
      <c r="A295" s="6"/>
      <c r="B295" s="34"/>
    </row>
    <row r="296" spans="1:2" x14ac:dyDescent="0.25">
      <c r="A296" s="6"/>
      <c r="B296" s="34"/>
    </row>
    <row r="297" spans="1:2" x14ac:dyDescent="0.25">
      <c r="A297" s="6"/>
      <c r="B297" s="34"/>
    </row>
    <row r="298" spans="1:2" x14ac:dyDescent="0.25">
      <c r="A298" s="6"/>
      <c r="B298" s="34"/>
    </row>
    <row r="299" spans="1:2" x14ac:dyDescent="0.25">
      <c r="A299" s="6"/>
      <c r="B299" s="34"/>
    </row>
    <row r="300" spans="1:2" x14ac:dyDescent="0.25">
      <c r="A300" s="6"/>
      <c r="B300" s="34"/>
    </row>
    <row r="301" spans="1:2" x14ac:dyDescent="0.25">
      <c r="A301" s="6"/>
      <c r="B301" s="34"/>
    </row>
    <row r="302" spans="1:2" x14ac:dyDescent="0.25">
      <c r="A302" s="6"/>
      <c r="B302" s="34"/>
    </row>
    <row r="303" spans="1:2" x14ac:dyDescent="0.25">
      <c r="A303" s="6"/>
      <c r="B303" s="34"/>
    </row>
    <row r="304" spans="1:2" x14ac:dyDescent="0.25">
      <c r="A304" s="6"/>
      <c r="B304" s="34"/>
    </row>
    <row r="305" spans="1:2" x14ac:dyDescent="0.25">
      <c r="A305" s="6"/>
      <c r="B305" s="34"/>
    </row>
    <row r="306" spans="1:2" x14ac:dyDescent="0.25">
      <c r="A306" s="6"/>
      <c r="B306" s="34"/>
    </row>
    <row r="307" spans="1:2" x14ac:dyDescent="0.25">
      <c r="A307" s="6"/>
      <c r="B307" s="34"/>
    </row>
    <row r="308" spans="1:2" x14ac:dyDescent="0.25">
      <c r="A308" s="6"/>
      <c r="B308" s="34"/>
    </row>
    <row r="309" spans="1:2" x14ac:dyDescent="0.25">
      <c r="A309" s="6"/>
      <c r="B309" s="34"/>
    </row>
    <row r="310" spans="1:2" x14ac:dyDescent="0.25">
      <c r="A310" s="6"/>
      <c r="B310" s="34"/>
    </row>
    <row r="311" spans="1:2" x14ac:dyDescent="0.25">
      <c r="A311" s="6"/>
      <c r="B311" s="34"/>
    </row>
    <row r="312" spans="1:2" x14ac:dyDescent="0.25">
      <c r="A312" s="6"/>
      <c r="B312" s="34"/>
    </row>
    <row r="313" spans="1:2" x14ac:dyDescent="0.25">
      <c r="A313" s="6"/>
      <c r="B313" s="34"/>
    </row>
    <row r="314" spans="1:2" x14ac:dyDescent="0.25">
      <c r="A314" s="6"/>
      <c r="B314" s="34"/>
    </row>
    <row r="315" spans="1:2" x14ac:dyDescent="0.25">
      <c r="A315" s="6"/>
      <c r="B315" s="34"/>
    </row>
    <row r="316" spans="1:2" x14ac:dyDescent="0.25">
      <c r="A316" s="6"/>
      <c r="B316" s="34"/>
    </row>
    <row r="317" spans="1:2" x14ac:dyDescent="0.25">
      <c r="A317" s="6"/>
      <c r="B317" s="34"/>
    </row>
    <row r="318" spans="1:2" x14ac:dyDescent="0.25">
      <c r="A318" s="6"/>
      <c r="B318" s="34"/>
    </row>
    <row r="319" spans="1:2" x14ac:dyDescent="0.25">
      <c r="A319" s="6"/>
      <c r="B319" s="34"/>
    </row>
    <row r="320" spans="1:2" x14ac:dyDescent="0.25">
      <c r="A320" s="6"/>
      <c r="B320" s="34"/>
    </row>
    <row r="321" spans="1:2" x14ac:dyDescent="0.25">
      <c r="A321" s="6"/>
      <c r="B321" s="34"/>
    </row>
    <row r="322" spans="1:2" x14ac:dyDescent="0.25">
      <c r="A322" s="6"/>
      <c r="B322" s="34"/>
    </row>
    <row r="323" spans="1:2" x14ac:dyDescent="0.25">
      <c r="A323" s="6"/>
      <c r="B323" s="34"/>
    </row>
    <row r="324" spans="1:2" x14ac:dyDescent="0.25">
      <c r="A324" s="6"/>
      <c r="B324" s="34"/>
    </row>
    <row r="325" spans="1:2" x14ac:dyDescent="0.25">
      <c r="A325" s="6"/>
      <c r="B325" s="34"/>
    </row>
    <row r="326" spans="1:2" x14ac:dyDescent="0.25">
      <c r="A326" s="6"/>
      <c r="B326" s="34"/>
    </row>
    <row r="327" spans="1:2" x14ac:dyDescent="0.25">
      <c r="A327" s="6"/>
      <c r="B327" s="34"/>
    </row>
    <row r="328" spans="1:2" x14ac:dyDescent="0.25">
      <c r="A328" s="6"/>
      <c r="B328" s="34"/>
    </row>
    <row r="329" spans="1:2" x14ac:dyDescent="0.25">
      <c r="A329" s="6"/>
      <c r="B329" s="34"/>
    </row>
    <row r="330" spans="1:2" x14ac:dyDescent="0.25">
      <c r="A330" s="6"/>
      <c r="B330" s="34"/>
    </row>
    <row r="331" spans="1:2" x14ac:dyDescent="0.25">
      <c r="A331" s="6"/>
      <c r="B331" s="34"/>
    </row>
    <row r="332" spans="1:2" x14ac:dyDescent="0.25">
      <c r="A332" s="6"/>
      <c r="B332" s="34"/>
    </row>
    <row r="333" spans="1:2" x14ac:dyDescent="0.25">
      <c r="A333" s="6"/>
      <c r="B333" s="34"/>
    </row>
    <row r="334" spans="1:2" x14ac:dyDescent="0.25">
      <c r="A334" s="6"/>
      <c r="B334" s="34"/>
    </row>
    <row r="335" spans="1:2" x14ac:dyDescent="0.25">
      <c r="A335" s="6"/>
      <c r="B335" s="34"/>
    </row>
    <row r="336" spans="1:2" x14ac:dyDescent="0.25">
      <c r="A336" s="6"/>
      <c r="B336" s="34"/>
    </row>
    <row r="337" spans="1:2" x14ac:dyDescent="0.25">
      <c r="A337" s="6"/>
      <c r="B337" s="34"/>
    </row>
    <row r="338" spans="1:2" x14ac:dyDescent="0.25">
      <c r="A338" s="6"/>
      <c r="B338" s="34"/>
    </row>
    <row r="339" spans="1:2" x14ac:dyDescent="0.25">
      <c r="A339" s="6"/>
      <c r="B339" s="34"/>
    </row>
    <row r="340" spans="1:2" x14ac:dyDescent="0.25">
      <c r="A340" s="6"/>
      <c r="B340" s="34"/>
    </row>
    <row r="341" spans="1:2" x14ac:dyDescent="0.25">
      <c r="A341" s="6"/>
      <c r="B341" s="34"/>
    </row>
    <row r="342" spans="1:2" x14ac:dyDescent="0.25">
      <c r="A342" s="6"/>
      <c r="B342" s="34"/>
    </row>
    <row r="343" spans="1:2" x14ac:dyDescent="0.25">
      <c r="A343" s="6"/>
      <c r="B343" s="34"/>
    </row>
    <row r="344" spans="1:2" x14ac:dyDescent="0.25">
      <c r="A344" s="6"/>
      <c r="B344" s="34"/>
    </row>
    <row r="345" spans="1:2" x14ac:dyDescent="0.25">
      <c r="A345" s="6"/>
      <c r="B345" s="34"/>
    </row>
    <row r="346" spans="1:2" x14ac:dyDescent="0.25">
      <c r="A346" s="6"/>
      <c r="B346" s="34"/>
    </row>
    <row r="347" spans="1:2" x14ac:dyDescent="0.25">
      <c r="A347" s="6"/>
      <c r="B347" s="34"/>
    </row>
    <row r="348" spans="1:2" x14ac:dyDescent="0.25">
      <c r="A348" s="6"/>
      <c r="B348" s="34"/>
    </row>
    <row r="349" spans="1:2" x14ac:dyDescent="0.25">
      <c r="A349" s="6"/>
      <c r="B349" s="34"/>
    </row>
    <row r="350" spans="1:2" x14ac:dyDescent="0.25">
      <c r="A350" s="6"/>
      <c r="B350" s="34"/>
    </row>
    <row r="351" spans="1:2" x14ac:dyDescent="0.25">
      <c r="A351" s="6"/>
      <c r="B351" s="34"/>
    </row>
    <row r="352" spans="1:2" x14ac:dyDescent="0.25">
      <c r="A352" s="6"/>
      <c r="B352" s="34"/>
    </row>
    <row r="353" spans="1:2" x14ac:dyDescent="0.25">
      <c r="A353" s="6"/>
      <c r="B353" s="34"/>
    </row>
    <row r="354" spans="1:2" x14ac:dyDescent="0.25">
      <c r="A354" s="6"/>
      <c r="B354" s="34"/>
    </row>
    <row r="355" spans="1:2" x14ac:dyDescent="0.25">
      <c r="A355" s="6"/>
      <c r="B355" s="34"/>
    </row>
    <row r="356" spans="1:2" x14ac:dyDescent="0.25">
      <c r="A356" s="6"/>
      <c r="B356" s="34"/>
    </row>
    <row r="357" spans="1:2" x14ac:dyDescent="0.25">
      <c r="A357" s="6"/>
      <c r="B357" s="34"/>
    </row>
    <row r="358" spans="1:2" x14ac:dyDescent="0.25">
      <c r="A358" s="6"/>
      <c r="B358" s="34"/>
    </row>
    <row r="359" spans="1:2" x14ac:dyDescent="0.25">
      <c r="A359" s="6"/>
      <c r="B359" s="34"/>
    </row>
    <row r="360" spans="1:2" x14ac:dyDescent="0.25">
      <c r="A360" s="6"/>
      <c r="B360" s="34"/>
    </row>
    <row r="361" spans="1:2" x14ac:dyDescent="0.25">
      <c r="A361" s="6"/>
      <c r="B361" s="34"/>
    </row>
    <row r="362" spans="1:2" x14ac:dyDescent="0.25">
      <c r="A362" s="6"/>
      <c r="B362" s="34"/>
    </row>
    <row r="363" spans="1:2" x14ac:dyDescent="0.25">
      <c r="A363" s="6"/>
      <c r="B363" s="34"/>
    </row>
    <row r="364" spans="1:2" x14ac:dyDescent="0.25">
      <c r="A364" s="6"/>
      <c r="B364" s="34"/>
    </row>
    <row r="365" spans="1:2" x14ac:dyDescent="0.25">
      <c r="A365" s="6"/>
      <c r="B365" s="34"/>
    </row>
    <row r="366" spans="1:2" x14ac:dyDescent="0.25">
      <c r="A366" s="6"/>
      <c r="B366" s="34"/>
    </row>
    <row r="367" spans="1:2" x14ac:dyDescent="0.25">
      <c r="A367" s="6"/>
      <c r="B367" s="34"/>
    </row>
    <row r="368" spans="1:2" x14ac:dyDescent="0.25">
      <c r="A368" s="6"/>
      <c r="B368" s="34"/>
    </row>
    <row r="369" spans="1:2" x14ac:dyDescent="0.25">
      <c r="A369" s="6"/>
      <c r="B369" s="34"/>
    </row>
    <row r="370" spans="1:2" x14ac:dyDescent="0.25">
      <c r="A370" s="6"/>
      <c r="B370" s="34"/>
    </row>
    <row r="371" spans="1:2" x14ac:dyDescent="0.25">
      <c r="A371" s="6"/>
      <c r="B371" s="34"/>
    </row>
    <row r="372" spans="1:2" x14ac:dyDescent="0.25">
      <c r="A372" s="6"/>
      <c r="B372" s="34"/>
    </row>
    <row r="373" spans="1:2" x14ac:dyDescent="0.25">
      <c r="A373" s="6"/>
      <c r="B373" s="34"/>
    </row>
    <row r="374" spans="1:2" x14ac:dyDescent="0.25">
      <c r="A374" s="6"/>
      <c r="B374" s="34"/>
    </row>
    <row r="375" spans="1:2" x14ac:dyDescent="0.25">
      <c r="A375" s="6"/>
      <c r="B375" s="34"/>
    </row>
    <row r="376" spans="1:2" x14ac:dyDescent="0.25">
      <c r="A376" s="6"/>
      <c r="B376" s="34"/>
    </row>
    <row r="377" spans="1:2" x14ac:dyDescent="0.25">
      <c r="A377" s="6"/>
      <c r="B377" s="34"/>
    </row>
    <row r="378" spans="1:2" x14ac:dyDescent="0.25">
      <c r="A378" s="6"/>
      <c r="B378" s="34"/>
    </row>
    <row r="379" spans="1:2" x14ac:dyDescent="0.25">
      <c r="A379" s="6"/>
      <c r="B379" s="34"/>
    </row>
    <row r="380" spans="1:2" x14ac:dyDescent="0.25">
      <c r="A380" s="6"/>
      <c r="B380" s="34"/>
    </row>
    <row r="381" spans="1:2" x14ac:dyDescent="0.25">
      <c r="A381" s="6"/>
      <c r="B381" s="34"/>
    </row>
    <row r="382" spans="1:2" x14ac:dyDescent="0.25">
      <c r="A382" s="6"/>
      <c r="B382" s="34"/>
    </row>
    <row r="383" spans="1:2" x14ac:dyDescent="0.25">
      <c r="A383" s="6"/>
      <c r="B383" s="34"/>
    </row>
    <row r="384" spans="1:2" x14ac:dyDescent="0.25">
      <c r="A384" s="6"/>
      <c r="B384" s="34"/>
    </row>
    <row r="385" spans="1:2" x14ac:dyDescent="0.25">
      <c r="A385" s="6"/>
      <c r="B385" s="34"/>
    </row>
    <row r="386" spans="1:2" x14ac:dyDescent="0.25">
      <c r="A386" s="6"/>
      <c r="B386" s="34"/>
    </row>
    <row r="387" spans="1:2" x14ac:dyDescent="0.25">
      <c r="A387" s="6"/>
      <c r="B387" s="34"/>
    </row>
    <row r="388" spans="1:2" x14ac:dyDescent="0.25">
      <c r="A388" s="6"/>
      <c r="B388" s="34"/>
    </row>
    <row r="389" spans="1:2" x14ac:dyDescent="0.25">
      <c r="A389" s="6"/>
      <c r="B389" s="34"/>
    </row>
    <row r="390" spans="1:2" x14ac:dyDescent="0.25">
      <c r="A390" s="6"/>
      <c r="B390" s="34"/>
    </row>
    <row r="391" spans="1:2" x14ac:dyDescent="0.25">
      <c r="A391" s="6"/>
      <c r="B391" s="34"/>
    </row>
    <row r="392" spans="1:2" x14ac:dyDescent="0.25">
      <c r="A392" s="6"/>
      <c r="B392" s="34"/>
    </row>
    <row r="393" spans="1:2" x14ac:dyDescent="0.25">
      <c r="A393" s="6"/>
      <c r="B393" s="34"/>
    </row>
    <row r="394" spans="1:2" x14ac:dyDescent="0.25">
      <c r="A394" s="6"/>
      <c r="B394" s="34"/>
    </row>
    <row r="395" spans="1:2" x14ac:dyDescent="0.25">
      <c r="A395" s="6"/>
      <c r="B395" s="34"/>
    </row>
    <row r="396" spans="1:2" x14ac:dyDescent="0.25">
      <c r="A396" s="6"/>
      <c r="B396" s="34"/>
    </row>
    <row r="397" spans="1:2" x14ac:dyDescent="0.25">
      <c r="A397" s="6"/>
      <c r="B397" s="34"/>
    </row>
    <row r="398" spans="1:2" x14ac:dyDescent="0.25">
      <c r="A398" s="6"/>
      <c r="B398" s="34"/>
    </row>
    <row r="399" spans="1:2" x14ac:dyDescent="0.25">
      <c r="A399" s="6"/>
      <c r="B399" s="34"/>
    </row>
    <row r="400" spans="1:2" x14ac:dyDescent="0.25">
      <c r="A400" s="6"/>
      <c r="B400" s="34"/>
    </row>
    <row r="401" spans="1:2" x14ac:dyDescent="0.25">
      <c r="A401" s="6"/>
      <c r="B401" s="34"/>
    </row>
    <row r="402" spans="1:2" x14ac:dyDescent="0.25">
      <c r="A402" s="6"/>
      <c r="B402" s="34"/>
    </row>
    <row r="403" spans="1:2" x14ac:dyDescent="0.25">
      <c r="A403" s="6"/>
      <c r="B403" s="34"/>
    </row>
    <row r="404" spans="1:2" x14ac:dyDescent="0.25">
      <c r="A404" s="6"/>
      <c r="B404" s="34"/>
    </row>
    <row r="405" spans="1:2" x14ac:dyDescent="0.25">
      <c r="A405" s="6"/>
      <c r="B405" s="34"/>
    </row>
    <row r="406" spans="1:2" x14ac:dyDescent="0.25">
      <c r="A406" s="6"/>
      <c r="B406" s="34"/>
    </row>
    <row r="407" spans="1:2" x14ac:dyDescent="0.25">
      <c r="A407" s="6"/>
      <c r="B407" s="34"/>
    </row>
    <row r="408" spans="1:2" x14ac:dyDescent="0.25">
      <c r="A408" s="6"/>
      <c r="B408" s="34"/>
    </row>
    <row r="409" spans="1:2" x14ac:dyDescent="0.25">
      <c r="A409" s="6"/>
      <c r="B409" s="34"/>
    </row>
    <row r="410" spans="1:2" x14ac:dyDescent="0.25">
      <c r="A410" s="6"/>
      <c r="B410" s="34"/>
    </row>
    <row r="411" spans="1:2" x14ac:dyDescent="0.25">
      <c r="A411" s="6"/>
      <c r="B411" s="34"/>
    </row>
    <row r="412" spans="1:2" x14ac:dyDescent="0.25">
      <c r="A412" s="6"/>
      <c r="B412" s="34"/>
    </row>
    <row r="413" spans="1:2" x14ac:dyDescent="0.25">
      <c r="A413" s="6"/>
      <c r="B413" s="34"/>
    </row>
    <row r="414" spans="1:2" x14ac:dyDescent="0.25">
      <c r="A414" s="6"/>
      <c r="B414" s="34"/>
    </row>
    <row r="415" spans="1:2" x14ac:dyDescent="0.25">
      <c r="A415" s="6"/>
      <c r="B415" s="34"/>
    </row>
    <row r="416" spans="1:2" x14ac:dyDescent="0.25">
      <c r="A416" s="6"/>
      <c r="B416" s="34"/>
    </row>
    <row r="417" spans="1:2" x14ac:dyDescent="0.25">
      <c r="A417" s="6"/>
      <c r="B417" s="34"/>
    </row>
    <row r="418" spans="1:2" x14ac:dyDescent="0.25">
      <c r="A418" s="6"/>
      <c r="B418" s="34"/>
    </row>
    <row r="419" spans="1:2" x14ac:dyDescent="0.25">
      <c r="A419" s="6"/>
      <c r="B419" s="34"/>
    </row>
    <row r="420" spans="1:2" x14ac:dyDescent="0.25">
      <c r="A420" s="6"/>
      <c r="B420" s="34"/>
    </row>
    <row r="421" spans="1:2" x14ac:dyDescent="0.25">
      <c r="A421" s="6"/>
      <c r="B421" s="34"/>
    </row>
    <row r="422" spans="1:2" x14ac:dyDescent="0.25">
      <c r="A422" s="6"/>
      <c r="B422" s="34"/>
    </row>
    <row r="423" spans="1:2" x14ac:dyDescent="0.25">
      <c r="A423" s="6"/>
      <c r="B423" s="34"/>
    </row>
    <row r="424" spans="1:2" x14ac:dyDescent="0.25">
      <c r="A424" s="6"/>
      <c r="B424" s="34"/>
    </row>
    <row r="425" spans="1:2" x14ac:dyDescent="0.25">
      <c r="A425" s="6"/>
      <c r="B425" s="34"/>
    </row>
    <row r="426" spans="1:2" x14ac:dyDescent="0.25">
      <c r="A426" s="6"/>
      <c r="B426" s="34"/>
    </row>
    <row r="427" spans="1:2" x14ac:dyDescent="0.25">
      <c r="A427" s="6"/>
      <c r="B427" s="34"/>
    </row>
    <row r="428" spans="1:2" x14ac:dyDescent="0.25">
      <c r="A428" s="6"/>
      <c r="B428" s="34"/>
    </row>
    <row r="429" spans="1:2" x14ac:dyDescent="0.25">
      <c r="A429" s="6"/>
      <c r="B429" s="34"/>
    </row>
    <row r="430" spans="1:2" x14ac:dyDescent="0.25">
      <c r="A430" s="6"/>
      <c r="B430" s="34"/>
    </row>
    <row r="431" spans="1:2" x14ac:dyDescent="0.25">
      <c r="A431" s="6"/>
      <c r="B431" s="34"/>
    </row>
    <row r="432" spans="1:2" x14ac:dyDescent="0.25">
      <c r="A432" s="6"/>
      <c r="B432" s="34"/>
    </row>
    <row r="433" spans="1:2" x14ac:dyDescent="0.25">
      <c r="A433" s="6"/>
      <c r="B433" s="34"/>
    </row>
    <row r="434" spans="1:2" x14ac:dyDescent="0.25">
      <c r="A434" s="6"/>
      <c r="B434" s="34"/>
    </row>
    <row r="435" spans="1:2" x14ac:dyDescent="0.25">
      <c r="A435" s="6"/>
      <c r="B435" s="34"/>
    </row>
    <row r="436" spans="1:2" x14ac:dyDescent="0.25">
      <c r="A436" s="6"/>
      <c r="B436" s="34"/>
    </row>
  </sheetData>
  <mergeCells count="45">
    <mergeCell ref="B24:H24"/>
    <mergeCell ref="B18:H18"/>
    <mergeCell ref="B19:H19"/>
    <mergeCell ref="B20:H20"/>
    <mergeCell ref="B21:H21"/>
    <mergeCell ref="B22:H22"/>
    <mergeCell ref="B23:H23"/>
    <mergeCell ref="B29:H29"/>
    <mergeCell ref="I26:J26"/>
    <mergeCell ref="I27:J27"/>
    <mergeCell ref="B26:H26"/>
    <mergeCell ref="K33:K34"/>
    <mergeCell ref="B33:B34"/>
    <mergeCell ref="B27:H27"/>
    <mergeCell ref="H233:I233"/>
    <mergeCell ref="A31:J31"/>
    <mergeCell ref="A33:A34"/>
    <mergeCell ref="C33:C34"/>
    <mergeCell ref="D33:D34"/>
    <mergeCell ref="E33:E34"/>
    <mergeCell ref="F33:F34"/>
    <mergeCell ref="G33:J33"/>
    <mergeCell ref="D229:F229"/>
    <mergeCell ref="H229:J229"/>
    <mergeCell ref="G1:K1"/>
    <mergeCell ref="I8:J8"/>
    <mergeCell ref="I9:J9"/>
    <mergeCell ref="I10:J10"/>
    <mergeCell ref="I11:J11"/>
    <mergeCell ref="I13:J13"/>
    <mergeCell ref="I12:J12"/>
    <mergeCell ref="D228:F228"/>
    <mergeCell ref="H228:J228"/>
    <mergeCell ref="I22:J22"/>
    <mergeCell ref="I14:J14"/>
    <mergeCell ref="I18:J18"/>
    <mergeCell ref="I19:J19"/>
    <mergeCell ref="I20:J20"/>
    <mergeCell ref="I21:J21"/>
    <mergeCell ref="B25:H25"/>
    <mergeCell ref="B17:H17"/>
    <mergeCell ref="I17:K17"/>
    <mergeCell ref="I16:J16"/>
    <mergeCell ref="I23:J23"/>
    <mergeCell ref="B28:H28"/>
  </mergeCells>
  <pageMargins left="0.70866141732283472" right="0.51181102362204722" top="0.47" bottom="0.21" header="0.31496062992125984" footer="0.16"/>
  <pageSetup paperSize="9" scale="50" fitToHeight="0" orientation="landscape" r:id="rId1"/>
  <rowBreaks count="4" manualBreakCount="4">
    <brk id="45" max="1" man="1"/>
    <brk id="88" max="1" man="1"/>
    <brk id="142" max="1" man="1"/>
    <brk id="182" max="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проект ФінПлану деталізований 1</vt:lpstr>
      <vt:lpstr>'проект ФінПлану деталізований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2023-12-22T12:17:46Z</dcterms:modified>
</cp:coreProperties>
</file>