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55" windowHeight="4365" activeTab="0"/>
  </bookViews>
  <sheets>
    <sheet name="2020 рік" sheetId="1" r:id="rId1"/>
  </sheets>
  <definedNames>
    <definedName name="_xlnm.Print_Titles" localSheetId="0">'2020 рік'!$8:$10</definedName>
    <definedName name="_xlnm.Print_Area" localSheetId="0">'2020 рік'!$A$1:$G$299</definedName>
  </definedNames>
  <calcPr fullCalcOnLoad="1"/>
</workbook>
</file>

<file path=xl/sharedStrings.xml><?xml version="1.0" encoding="utf-8"?>
<sst xmlns="http://schemas.openxmlformats.org/spreadsheetml/2006/main" count="460" uniqueCount="344">
  <si>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</si>
  <si>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</si>
  <si>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Резервний фонд</t>
  </si>
  <si>
    <t>Освіта</t>
  </si>
  <si>
    <t>Охорона здоров'я</t>
  </si>
  <si>
    <t>Житлово-комунальне господарство</t>
  </si>
  <si>
    <t>Культура і мистецтво</t>
  </si>
  <si>
    <t>Фізична культура і спорт</t>
  </si>
  <si>
    <t>Власні надходженнях спеціального фонду</t>
  </si>
  <si>
    <t>Видатки бюджету загального фонду</t>
  </si>
  <si>
    <t>Найменування видатків</t>
  </si>
  <si>
    <t>Всього видатків по загальному фонду</t>
  </si>
  <si>
    <t xml:space="preserve">Разом видатків </t>
  </si>
  <si>
    <t>Всього видатків загального і спеціального фондів</t>
  </si>
  <si>
    <t>Додаток 2</t>
  </si>
  <si>
    <t>Кредитування</t>
  </si>
  <si>
    <t>Всього по спеціальному фонду</t>
  </si>
  <si>
    <t>Утилізація відходів</t>
  </si>
  <si>
    <t>Інші кошти спеціального фонду</t>
  </si>
  <si>
    <t>Надання позашкільної освіти позашкільними закладами освіти, заходи із позашкільної роботи з дітьми</t>
  </si>
  <si>
    <t>Надання допомоги дітям-сиротам і дітям, позбавленим батьківського піклування, яким виповнюється 18 років</t>
  </si>
  <si>
    <t>0100</t>
  </si>
  <si>
    <t>Багатопрофільна стаціонарна медична допомога населенню</t>
  </si>
  <si>
    <t>Лікарсько-акушерська допомога вагітним, породіллям та новонародженим</t>
  </si>
  <si>
    <t>Соціальний захист та соціальне забезпечення</t>
  </si>
  <si>
    <t>1113140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</si>
  <si>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</si>
  <si>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пільг окремим категоріям громадян з оплати послуг зв`язку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</si>
  <si>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</si>
  <si>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</si>
  <si>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</si>
  <si>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Заходи державної політики з питань дітей та їх соціального захисту</t>
  </si>
  <si>
    <t>Утримання та навчально-тренувальна робота комунальних дитячо-юнацьких спортивних шкіл</t>
  </si>
  <si>
    <t>1115011</t>
  </si>
  <si>
    <t>Проведення навчально-тренувальних зборів і змагань з олімпійських видів спорту</t>
  </si>
  <si>
    <t>1115031</t>
  </si>
  <si>
    <t>1115061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</si>
  <si>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</si>
  <si>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1115062</t>
  </si>
  <si>
    <t>Підтримка спорту вищих досягнень та організацій, які здійснюють фізкультурно-спортивну діяльність в регіоні</t>
  </si>
  <si>
    <t>Інші заходи, пов`язані з економічною діяльністю</t>
  </si>
  <si>
    <t>Заходи, пов`язані з поліпшенням питної води</t>
  </si>
  <si>
    <t>Охорона та раціональне використання природних ресурсів</t>
  </si>
  <si>
    <t>(тис. грн.)</t>
  </si>
  <si>
    <t>у т. ч. за рахунок медичної субвенції</t>
  </si>
  <si>
    <t>-субвенція з м. Рогатина</t>
  </si>
  <si>
    <t>Разом  видатків спеціального фонду</t>
  </si>
  <si>
    <t xml:space="preserve">Разом  видатків </t>
  </si>
  <si>
    <t>Керівництво і управління у сфері житлово-комунального господарства</t>
  </si>
  <si>
    <t>Керівництво і управління у сфері освіти</t>
  </si>
  <si>
    <t>Керівництво і управління у сфері  молоді, фізкультури та спорту</t>
  </si>
  <si>
    <t>Керівництво і управління у сфері дітей та їх соціального захисту</t>
  </si>
  <si>
    <t>Керівництво і управління у сфері культури</t>
  </si>
  <si>
    <t>Керівництво і управління у сфері архівної справи</t>
  </si>
  <si>
    <t>Керівництво і управління у сфері комунальної власності</t>
  </si>
  <si>
    <t>Керівництво і управління у сфері будівництва та розвитку інфраструктури</t>
  </si>
  <si>
    <t>Керівництво і управління у сфері архітектурно-будівельного контролю</t>
  </si>
  <si>
    <t>Керівництво і управління у сфері надзвичайних ситуацій</t>
  </si>
  <si>
    <t>Керівництво і управління у сфері фінансів</t>
  </si>
  <si>
    <t>Керівництво і управління у сфері економічного розвитку</t>
  </si>
  <si>
    <t>Код ТПКВКМБ/ТКВКБМС</t>
  </si>
  <si>
    <t>0210160</t>
  </si>
  <si>
    <t>Керівництво і управління у сфері забезпечення діяльності виконавчих органів Калуської міської ради</t>
  </si>
  <si>
    <t>1110160</t>
  </si>
  <si>
    <t>0220160</t>
  </si>
  <si>
    <t>0610160</t>
  </si>
  <si>
    <t>0810160</t>
  </si>
  <si>
    <t>0910160</t>
  </si>
  <si>
    <t>3110180</t>
  </si>
  <si>
    <t>1010160</t>
  </si>
  <si>
    <t>1210160</t>
  </si>
  <si>
    <t>1510160</t>
  </si>
  <si>
    <t>1710160</t>
  </si>
  <si>
    <t>2710160</t>
  </si>
  <si>
    <t>2910160</t>
  </si>
  <si>
    <t>3110160</t>
  </si>
  <si>
    <t>3710160</t>
  </si>
  <si>
    <t>0210180</t>
  </si>
  <si>
    <t>Інша діяльність у сфері державного управління, в тому числі:</t>
  </si>
  <si>
    <t>0611010</t>
  </si>
  <si>
    <t>0611020</t>
  </si>
  <si>
    <t>0611090</t>
  </si>
  <si>
    <t>0611150</t>
  </si>
  <si>
    <t>0611162</t>
  </si>
  <si>
    <t>Інші програми та заходи у сфері освіти, в тому числі:</t>
  </si>
  <si>
    <t>0212010</t>
  </si>
  <si>
    <t>0212030</t>
  </si>
  <si>
    <t>0212100</t>
  </si>
  <si>
    <t>Стоматологічна допомога населенню</t>
  </si>
  <si>
    <t>0212111</t>
  </si>
  <si>
    <t>Первинна медична допомога населенню, що надається центрами первинної медичної (медико-санітарної) допомоги</t>
  </si>
  <si>
    <t>0212151</t>
  </si>
  <si>
    <t>0212152</t>
  </si>
  <si>
    <t>Централізована бухгалтерія</t>
  </si>
  <si>
    <t>Інші програми і заходи в сфері охорони здоров'я, в тому числі:</t>
  </si>
  <si>
    <t>0813031</t>
  </si>
  <si>
    <t>Надання інших пільг окремим категоріям громадян відповідно до законодавства</t>
  </si>
  <si>
    <t>0813032</t>
  </si>
  <si>
    <t>0813033</t>
  </si>
  <si>
    <t>0813035</t>
  </si>
  <si>
    <t>0813050</t>
  </si>
  <si>
    <t>0813090</t>
  </si>
  <si>
    <t>0813104</t>
  </si>
  <si>
    <t>0813105</t>
  </si>
  <si>
    <t>0813121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</si>
  <si>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</si>
  <si>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</si>
  <si>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</si>
  <si>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0813192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</si>
  <si>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</si>
  <si>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0913112</t>
  </si>
  <si>
    <t>1113133</t>
  </si>
  <si>
    <t>Інші заходи та заклади молодіжної політики</t>
  </si>
  <si>
    <t>1014030</t>
  </si>
  <si>
    <t>Забезпечення діяльності бібліотек</t>
  </si>
  <si>
    <t>1014040</t>
  </si>
  <si>
    <t>Забезпечення діяльності музеїв і виставок</t>
  </si>
  <si>
    <t>1014060</t>
  </si>
  <si>
    <t>Забезпечення діяльності палаців і будинків культури, клубів, центрів дозвілля та інших клубних закладів</t>
  </si>
  <si>
    <t>Забезпечення діяльності інших закладів вгалузі культури і мистецтва</t>
  </si>
  <si>
    <t>Інші заходи в галузі культури і мистецтва</t>
  </si>
  <si>
    <t>1014081</t>
  </si>
  <si>
    <t>1014082</t>
  </si>
  <si>
    <t>0615031</t>
  </si>
  <si>
    <t>1216012</t>
  </si>
  <si>
    <t>1216017</t>
  </si>
  <si>
    <t>1216030</t>
  </si>
  <si>
    <t>1216090</t>
  </si>
  <si>
    <t>1216020</t>
  </si>
  <si>
    <t>0217350</t>
  </si>
  <si>
    <t>Розроблення схем планування та забудови територій (містобудівної документації)</t>
  </si>
  <si>
    <t>1017340</t>
  </si>
  <si>
    <t>2717413</t>
  </si>
  <si>
    <t>2717610</t>
  </si>
  <si>
    <t>2717622</t>
  </si>
  <si>
    <t>2717693</t>
  </si>
  <si>
    <t>2917530</t>
  </si>
  <si>
    <t>Економічна діяльність</t>
  </si>
  <si>
    <t>0218410</t>
  </si>
  <si>
    <t>2918110</t>
  </si>
  <si>
    <t>2918210</t>
  </si>
  <si>
    <t>2918230</t>
  </si>
  <si>
    <t>Інші заходи громадського порядку та безпеки</t>
  </si>
  <si>
    <t>3718700</t>
  </si>
  <si>
    <t>Інша діяльність</t>
  </si>
  <si>
    <t>0219800</t>
  </si>
  <si>
    <t>3719800</t>
  </si>
  <si>
    <t>Керівництво і управління у сфері соціального захисту та соціального забезпечення, в тому числі:</t>
  </si>
  <si>
    <t>Надання дошкільної освіти</t>
  </si>
  <si>
    <t>1011100</t>
  </si>
  <si>
    <t>Надання реабілітаційних послуг особам з інвалідністю та дітям з інвалідністю</t>
  </si>
  <si>
    <t>0813242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</si>
  <si>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</si>
  <si>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</si>
  <si>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1216011</t>
  </si>
  <si>
    <t>1516040</t>
  </si>
  <si>
    <t>1517691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</si>
  <si>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</t>
  </si>
  <si>
    <t>1218312</t>
  </si>
  <si>
    <t>1218313</t>
  </si>
  <si>
    <t>Ліквідація іншого забруднення навколишнього природного середовища</t>
  </si>
  <si>
    <t>1518311</t>
  </si>
  <si>
    <t>0611161</t>
  </si>
  <si>
    <t>Забезпечення діяльності інших закладів у сфері освіти ( централізована бухгалтерія, група централізованого господарського обслуговування)</t>
  </si>
  <si>
    <t>- медична субвенція з Калуського району</t>
  </si>
  <si>
    <t>- медична субвенція з Верхнянської ОТГ</t>
  </si>
  <si>
    <t>- медична субвенція з Войнилівської ОТГ</t>
  </si>
  <si>
    <t>- медична субвенція з Брошнів-Осадської ОТГ</t>
  </si>
  <si>
    <t>КП ДС "Калуське міське телебачення"</t>
  </si>
  <si>
    <t>1518841</t>
  </si>
  <si>
    <t>1518842</t>
  </si>
  <si>
    <t>Повернення кредиту</t>
  </si>
  <si>
    <t>Надання кредиту</t>
  </si>
  <si>
    <t>7=6/5</t>
  </si>
  <si>
    <t>8=6-5</t>
  </si>
  <si>
    <t>Державне управління</t>
  </si>
  <si>
    <t>Організація благоустрою населених пунктів, в тому числі:</t>
  </si>
  <si>
    <t>Інші заходи громадського порядку та безпеки, в тому числі</t>
  </si>
  <si>
    <t>Керівництво і управління у відповідній сфері</t>
  </si>
  <si>
    <t>Інші заходи в галузі культури і мистецтва, в тому числі:</t>
  </si>
  <si>
    <t>0611170</t>
  </si>
  <si>
    <t>Забезпечення діяльності інклюзивно-ресурсних центрів</t>
  </si>
  <si>
    <t xml:space="preserve">                                                                                                                                                              </t>
  </si>
  <si>
    <t>0212144</t>
  </si>
  <si>
    <t>Централізовані заходи з лікування хворих на цукровий та нецукровий діабет</t>
  </si>
  <si>
    <t>Міська цільова програма розвитку первинної медико-санітарної допомоги та сімейної медицини в м.Калуші на 2018-2020 роки.</t>
  </si>
  <si>
    <t>Забезпечення функціонування підприємств, установ та організацій, що виробляють, виконують та/або надають житлово-комунальні послуги, в тому числі:</t>
  </si>
  <si>
    <t>Забезпечення діяльності з виробництва, транспортування, постачання теплової енергії, в тому числі:</t>
  </si>
  <si>
    <t>Програма стимулювання створення та підтримки об'єднань співвласників багатоквартирних будинків (ОСББ) в м. Калуші на 2018-2020 роки</t>
  </si>
  <si>
    <t>Інша діяльність, пов`язана з експлуатацією об`єктів житлово-комунального господарства, в тому числі:</t>
  </si>
  <si>
    <t>Інша діяльність у сфері житлово-комунального господарства, в тому числі:</t>
  </si>
  <si>
    <t>Програма розроблення генерального плану міста Калуша на 2019-2020 роки</t>
  </si>
  <si>
    <t>1017693</t>
  </si>
  <si>
    <t>Інші заходи, пов'язані з економічною діяльністю, в тому числі:</t>
  </si>
  <si>
    <t>Проектування, реставрація та охорона пам`яток архітектури, в тому числі:</t>
  </si>
  <si>
    <t>Інші заходи у сфері автотранспорту, в тому числі:</t>
  </si>
  <si>
    <t>Інші заходи у сфері зв`язку, телекомунікації та інформатики, в тому числі</t>
  </si>
  <si>
    <t>Сприяння розвитку малого та середнього підприємництва, в тому числі:</t>
  </si>
  <si>
    <t>Програма туристичного розвитку м. Калуша на 2017-2021 роки</t>
  </si>
  <si>
    <t>Реалізація програм і заходів в галузі туризму та курортів, в тому числі:</t>
  </si>
  <si>
    <t>Програма підтримки інвестиційно-інноваційної діяльності та міжнародного співробітництва м. Калуша на 2019-2022 роки</t>
  </si>
  <si>
    <t>Програма стимулювання населення, об'єднання співвласників багатоквартирних будинків та житлово-будівельних кооперативів до ефективного використання енергетичних ресурсів та енергозбереження на 2018-2020 роки</t>
  </si>
  <si>
    <t>Фінансова підтримка засобів масової інформації, в тому числі:</t>
  </si>
  <si>
    <t>Заходи із запобігання та ліквідації надзвичайних ситуацій та наслідків стихійного лиха, в тому числі:</t>
  </si>
  <si>
    <t>Муніципальні формування з охорони громадського порядку, в тому числі</t>
  </si>
  <si>
    <t>Субвенція з місцевого бюджету державному бюджету на виконання програм соціально-економічного розвитку регіонів, в тому числі:</t>
  </si>
  <si>
    <t>Програма забезпечення пожежної безпеки на 2016-2020 роки</t>
  </si>
  <si>
    <t>Програма перерахунку субвенції з міського бюджету до державного бюджету для створення розвинутої інформаційної інфраструктури Калуського управління ГУ ДФС в Івано-Франківській області на 2019-2023 роки</t>
  </si>
  <si>
    <t>Інші субвенції з місцевого бюджету</t>
  </si>
  <si>
    <t>- медична субвенція з Спаської ОТГ</t>
  </si>
  <si>
    <t>- медична субвенція з Новицької ОТГ</t>
  </si>
  <si>
    <t>1511010</t>
  </si>
  <si>
    <t>1511020</t>
  </si>
  <si>
    <t>Надання позашкільної освіти закладами освіти, заходи із позашкільної роботи з дітьми</t>
  </si>
  <si>
    <t>Інші програми та заходи у сфері охорони здоров`я, в тому числі:</t>
  </si>
  <si>
    <t>Утримання та забезпечення діяльності центрів соціальних служб для сім'ї, дітей та молоді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</si>
  <si>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колегіумами, в тому числі:</t>
  </si>
  <si>
    <t>Інші програми та заходи у сфері освіти, у тому числі:</t>
  </si>
  <si>
    <t>Заходи державної політики з питань дітей та їх соціального захисту, в тому числі:</t>
  </si>
  <si>
    <t>Міська цільова Програма соціального захисту і підтримки дітей-сиріт та дітей позбавлених батьківського піклування, захисту їх житлових прав, попередження бездоглядності та безпритульності на 2017-2020 роки</t>
  </si>
  <si>
    <t>Експлуатація та технічне обслуговування житлового фонду, в тому числі:</t>
  </si>
  <si>
    <t>Програма капітального ремонту сходових кліток житлових будинків м. Калуша на 2018-2020 роки</t>
  </si>
  <si>
    <t>1216015</t>
  </si>
  <si>
    <t>Забезпечення надійної та безперебійної експлуатації  ліфтів</t>
  </si>
  <si>
    <t>1217461</t>
  </si>
  <si>
    <t>Утримання та розвиток автомобільних доріг та дорожньої інфраструктури за рахунок коштів місцевого бюджету</t>
  </si>
  <si>
    <t>1217670</t>
  </si>
  <si>
    <t>1517330</t>
  </si>
  <si>
    <t>1517361</t>
  </si>
  <si>
    <t>Співфінансування інвестиційних проектів, що реалізуються за рахунок коштів державного фонду регіонального розвитку</t>
  </si>
  <si>
    <t>Внески до статутного капіталу суб'єктів господарювання, в тому числі:</t>
  </si>
  <si>
    <t>2918311</t>
  </si>
  <si>
    <t>- субвенції з місцевого бюджету на здійснення переданих видатків у сфері освіти за рахунок коштів освітньої субвенції</t>
  </si>
  <si>
    <t>- субвенції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</si>
  <si>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Надання дошкільної освіти, в тому числі:</t>
  </si>
  <si>
    <t>Будівництво інших об'єктів комунальної власності , в тому числі:</t>
  </si>
  <si>
    <t>Затверджено у бюджеті на 2020 рік</t>
  </si>
  <si>
    <t>Уточнений план на 2020 рік</t>
  </si>
  <si>
    <t>1610160</t>
  </si>
  <si>
    <t>3610160</t>
  </si>
  <si>
    <t>Керівництво і управління у сфері земельних відносин</t>
  </si>
  <si>
    <t>Керівництво і управління у сфері  містобудування та архітектури</t>
  </si>
  <si>
    <t>Програма здійснення Калуською міською радою фінансової підтримки КП "Калуський муніципальний ринок" Калуської міської ради на 2020-2025 роки</t>
  </si>
  <si>
    <t>Міська цільова програма профілактики та лікування стоматологічних захворювань у дітей та окремих категорій дорослого населення на 2020 рік</t>
  </si>
  <si>
    <t>Цільова програма розвитку вторинної (спеціалізованої) медичної допомоги на 2020 рік</t>
  </si>
  <si>
    <t>Видатки на поховання учасників бойових дій та осіб з інвалідністю внаслідок війни</t>
  </si>
  <si>
    <t>Заходи державної політики з питань сім'ї</t>
  </si>
  <si>
    <t>1113123</t>
  </si>
  <si>
    <t>у т. ч. за рахунок субвенції з обласного бюджету</t>
  </si>
  <si>
    <t>1115012</t>
  </si>
  <si>
    <t>Проведення навчально-тренувальних зборів і змагань з неолімпійських видів спорту</t>
  </si>
  <si>
    <t>1216013</t>
  </si>
  <si>
    <t>Забезпечення діяльності водопровідно-каналізаційного господарства</t>
  </si>
  <si>
    <t>Програма фінансової підтримки КП "ЖЕО №1" на 2020 рік</t>
  </si>
  <si>
    <t>Програма фінансової підтримки КП "ЖЕО №4" на 2020 рік</t>
  </si>
  <si>
    <t>Здійснення заходів з землеустрою</t>
  </si>
  <si>
    <t>Програма фінансування робіт з проведення нормативної грошової оцінки земель населених пунктів, що входять до Калуської міської об'єднаної територіальної громади на 2020-2021 р</t>
  </si>
  <si>
    <t>Програма фінансування робіт з розроблення проектів землеустрою щодо відведення земельних ділянок під прибережні захисні смуги річок Сівка та Млинівка на території міста Калуша 2020 рік</t>
  </si>
  <si>
    <t>Програма фінансування робіт по підготовці  документацій із землеустрою на земельні ділянки, які виділені для пільгових категорій населення Калуської міської об'днаної територіальної громади на 2020-2022 р.р.</t>
  </si>
  <si>
    <t>Комплексна Програма профілактики злочинності, співробітництва із силовими структурами та громадськими формуваннями на 2020-2022 роки</t>
  </si>
  <si>
    <t>3718600</t>
  </si>
  <si>
    <t>Обслуговування місцевого боргу</t>
  </si>
  <si>
    <t>Реверсна дотація</t>
  </si>
  <si>
    <t>0217367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</si>
  <si>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</si>
  <si>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Програма здійснення Калуською міською радою внесків до статутного капіталу комунального підприємства "Водотеплосервіс" на 2020 рік</t>
  </si>
  <si>
    <t>Програма капітального ремонту та утримання об'єктів благоустрою та дорожньо-мостового господарства на 2020 рік</t>
  </si>
  <si>
    <t>Програма проведення дератизаційних робіт в підвальних приміщеннях  житлових будинків  м. Калуша  на 2020 рік</t>
  </si>
  <si>
    <t>Програма ремонтну мереж протипожежного водопостачання (колодязів, пожежних гідрантів, вказівників пожежних гідрантів) міста Калуша на 2020 рік</t>
  </si>
  <si>
    <t>Програма підтримки функцій приватизації державного житлового фонду міста (квартир, будинків, жилих приміщень в гуртожитках) органом приватизації на 2020 рік</t>
  </si>
  <si>
    <t>Програма фінансової підтримки комунального підприємства "Водотеплосервіс" Калуської міської ради на 2020 рік</t>
  </si>
  <si>
    <t>1517220</t>
  </si>
  <si>
    <t>Газифікація неселених пунктів</t>
  </si>
  <si>
    <t>1517340</t>
  </si>
  <si>
    <t>0218313</t>
  </si>
  <si>
    <t>1218311</t>
  </si>
  <si>
    <t>Заходи із запобігання та ліквідації надзвичайних ситуацій та наслідків стихійного лиха</t>
  </si>
  <si>
    <t>Комплексна цільова  програма розвитку цивільного захисту  на 2020-2022 роки</t>
  </si>
  <si>
    <t xml:space="preserve">у т. ч. </t>
  </si>
  <si>
    <t>Реалізація програм допомоги і грантів Європейського Союзу, урядів іноземних держав, міжнародних організацій</t>
  </si>
  <si>
    <t xml:space="preserve">Звіт про виконання  бюджету Калуської міської ОТГ по видатках  </t>
  </si>
  <si>
    <t>2919800</t>
  </si>
  <si>
    <t>Програма перерахування субвенції з міського бюджету до державного  бюджету для покращення матеріально-технічного стану Калуського ВП ГУНП України в Івано-Франківській області на 2020-2022 роки</t>
  </si>
  <si>
    <t>Інша діяльність у сфер житлово-комунального госопдарства</t>
  </si>
  <si>
    <t>3719770</t>
  </si>
  <si>
    <t>Програма  розвитку місцевого самоврядування на 2020-2022 роки</t>
  </si>
  <si>
    <t>Програма підтримки функцій реєстраційної та міграційної служби в ЦНАП на2020-2022 роки</t>
  </si>
  <si>
    <t>Програма з організації підтримки функціонування комунальної установи "Інститут розвитку міста" Калуської міської ради на 2020-2022 роки</t>
  </si>
  <si>
    <t>Програма приватизації та управління комунальним майном на 2020-2022 роки</t>
  </si>
  <si>
    <t>- освітня субвенція (залишок освітньої субвенції)</t>
  </si>
  <si>
    <t>Міська цільова програма розвитку освіти на 2020 -2022 роки</t>
  </si>
  <si>
    <t>Програма фінансової підтримки комунального підприємства "Екосервіс" на 2020 рік</t>
  </si>
  <si>
    <t>Програма стимулювання створення та підтримки об'єднань співвласників багатоквартирних будинків (ОСББ) в м. Калуші на 2020-2022 роки</t>
  </si>
  <si>
    <t>Міська цільова програма "Розвиток культури міста Калуш на 2020-2022 роки"</t>
  </si>
  <si>
    <t>Програма підтримки малого і середнього підприємництва на 2020-2022 роки</t>
  </si>
  <si>
    <t>Комплексна цільова  програма розвитку цивільного захисту на 2020-2022 роки</t>
  </si>
  <si>
    <t>Програма  розвитку місцевого самоврядування на 2020 рік</t>
  </si>
  <si>
    <t>Міська цільова програма "Духовне життя на 2020-2022 роки</t>
  </si>
  <si>
    <t>Програма забезпечення карантинних заходів та протидії захворюванню на COVID -19 на території Калуської міської об’єднаної територіальної громади у 2020 році»</t>
  </si>
  <si>
    <t>Проектування, реставрація та охорона пам`яток архітектури</t>
  </si>
  <si>
    <t>Інші заходи у сфері соціального захисту і соціального забезпечення в т.числі:</t>
  </si>
  <si>
    <t>- субвенції з місцевого бюджету на забезпечення якісної, сучасної та доступної загальної середньої освіти "Нова українська школа " за рахунок відповідної субвенції здержавного бюджету</t>
  </si>
  <si>
    <t>- 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</si>
  <si>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- субвенція з Калуського району</t>
  </si>
  <si>
    <t>- субвенція з обласного бюджету</t>
  </si>
  <si>
    <t>- субвенція за рахунок залишку освітньої субвенції</t>
  </si>
  <si>
    <t>- субвенція на здійснення природоохоронних заходів</t>
  </si>
  <si>
    <t xml:space="preserve"> </t>
  </si>
  <si>
    <t>Надання загальної середньої освіти закладами загальної середньої освіти (у т.ч. з дошкільними підрозділами(відділеннями, групами))</t>
  </si>
  <si>
    <t xml:space="preserve">Методичне забезпечення діяльності закладами освіти </t>
  </si>
  <si>
    <t xml:space="preserve">Надання спеціальної освіти мистецькими школами </t>
  </si>
  <si>
    <t>Утримання та забезпечення діяльності центрів соціальних служб для сім`ї, дітей та молоді</t>
  </si>
  <si>
    <t>3719110</t>
  </si>
  <si>
    <t>0210191</t>
  </si>
  <si>
    <t>Приведення місцевих виборів та референдумів</t>
  </si>
  <si>
    <t>Програма здійснення Калуською міською радою фінасової підтримки К/П "Вістова" на 2020 рік</t>
  </si>
  <si>
    <t>Програма забезпечення роботи військово-лікарської комісії, яка залучається для проведення медичного огляду призовників на 2020 рік</t>
  </si>
  <si>
    <t>- субвенція з місцевого бюджету на здійснення переданих видатків у сфері охорони здоров`я за рахунок коштів медичної субвенції (в т. ч. цукровий діабет, 33,4 тис. грн. Калуський район)</t>
  </si>
  <si>
    <t>(Програма здійснення Калуською міською радою фінансової підтримки комунального підприємства «Екоресурс» Калуської міської ради на 2020 рік</t>
  </si>
  <si>
    <t>0217413</t>
  </si>
  <si>
    <t>1218110</t>
  </si>
  <si>
    <t>Міжбюджетні трансферти</t>
  </si>
  <si>
    <t>1518110</t>
  </si>
  <si>
    <t>Еконимічна діяльність</t>
  </si>
  <si>
    <t>0813140</t>
  </si>
  <si>
    <t>8000</t>
  </si>
  <si>
    <t>Програма фінансування робіт з інвентаризаціїземель на території  Калуської міської об'єднаної територіальної громади на 2020-2022 р</t>
  </si>
  <si>
    <t>у т. ч. субвенція з місцевого бюджету на проведення виборів місцевих рад</t>
  </si>
  <si>
    <t xml:space="preserve"> за  2020 рік</t>
  </si>
  <si>
    <t>Виконання</t>
  </si>
  <si>
    <t>Відсоток виконання до уточненого плану за  2020 рік</t>
  </si>
  <si>
    <t>Відхилення до уточненого плану за  2020 рік</t>
  </si>
  <si>
    <t>0816083.</t>
  </si>
  <si>
    <t>Проектні,будівельно-ремонтні роботи,придбання житла та приміщень для розвитку сімейних та забезпечення житлом дітей-сиріт,дітей,позбавлених батьківського піклування,осіб з їх числа</t>
  </si>
  <si>
    <t>Програма здійснення Калуською міською радою фінансової підтримки КП"Вістова" на 2020 рік</t>
  </si>
  <si>
    <t>Інші заходи у сфері автотранспорту</t>
  </si>
  <si>
    <t>у т.ч. за рахунок субвенції на реалізацію заходів, спрямованих на розвиток системи охорони здоровя в сільській місцевості</t>
  </si>
  <si>
    <t>-субвенція з МБ на забезпечення подачею кисню ліжкового фонду закладів охорони здоров`я…</t>
  </si>
  <si>
    <t>субвенція з МБ на забезпечення подачею кисню ліжкового фонду закладів охорони здоров`я…</t>
  </si>
  <si>
    <t>субвенція з МБ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дітей-сиріт…</t>
  </si>
  <si>
    <t>0218110</t>
  </si>
  <si>
    <t>Олег Савка</t>
  </si>
  <si>
    <t>Керуючий справами виконкому</t>
  </si>
  <si>
    <t>до рішення виконкому від________№__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</si>
</sst>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00"/>
    <numFmt numFmtId="181" formatCode="#,##0.0"/>
    <numFmt numFmtId="182" formatCode="#0.00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#0.00"/>
    <numFmt numFmtId="190" formatCode="[$-422]d\ mmmm\ yyyy&quot; р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Cyr"/>
      <family val="0"/>
    </font>
    <font>
      <sz val="10"/>
      <name val="Courier New"/>
      <family val="3"/>
    </font>
    <font>
      <sz val="10"/>
      <name val="Helv"/>
      <family val="0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2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4" fillId="0" borderId="0">
      <alignment/>
      <protection/>
    </xf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 vertical="top"/>
      <protection/>
    </xf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9" fillId="0" borderId="0">
      <alignment/>
      <protection/>
    </xf>
    <xf numFmtId="0" fontId="4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6" fillId="0" borderId="0">
      <alignment/>
      <protection/>
    </xf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9" borderId="0" applyNumberFormat="0" applyBorder="0" applyAlignment="0" applyProtection="0"/>
  </cellStyleXfs>
  <cellXfs count="211"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1" fillId="30" borderId="10" xfId="0" applyFont="1" applyFill="1" applyBorder="1" applyAlignment="1">
      <alignment horizontal="right" vertical="center"/>
    </xf>
    <xf numFmtId="0" fontId="11" fillId="30" borderId="10" xfId="0" applyFont="1" applyFill="1" applyBorder="1" applyAlignment="1">
      <alignment vertical="center"/>
    </xf>
    <xf numFmtId="0" fontId="11" fillId="31" borderId="10" xfId="0" applyFont="1" applyFill="1" applyBorder="1" applyAlignment="1">
      <alignment horizontal="right" vertical="center"/>
    </xf>
    <xf numFmtId="49" fontId="11" fillId="31" borderId="10" xfId="0" applyNumberFormat="1" applyFont="1" applyFill="1" applyBorder="1" applyAlignment="1">
      <alignment vertical="center"/>
    </xf>
    <xf numFmtId="0" fontId="11" fillId="30" borderId="11" xfId="0" applyFont="1" applyFill="1" applyBorder="1" applyAlignment="1">
      <alignment horizontal="right" vertical="center"/>
    </xf>
    <xf numFmtId="0" fontId="11" fillId="30" borderId="11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8" fillId="0" borderId="0" xfId="0" applyFont="1" applyAlignment="1">
      <alignment/>
    </xf>
    <xf numFmtId="0" fontId="10" fillId="6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30" borderId="10" xfId="0" applyFont="1" applyFill="1" applyBorder="1" applyAlignment="1">
      <alignment vertical="center" wrapText="1"/>
    </xf>
    <xf numFmtId="0" fontId="10" fillId="31" borderId="0" xfId="0" applyFont="1" applyFill="1" applyAlignment="1">
      <alignment/>
    </xf>
    <xf numFmtId="0" fontId="7" fillId="0" borderId="10" xfId="0" applyFont="1" applyBorder="1" applyAlignment="1">
      <alignment vertical="center" wrapText="1"/>
    </xf>
    <xf numFmtId="0" fontId="8" fillId="31" borderId="0" xfId="0" applyFont="1" applyFill="1" applyAlignment="1">
      <alignment/>
    </xf>
    <xf numFmtId="0" fontId="11" fillId="0" borderId="12" xfId="0" applyFont="1" applyFill="1" applyBorder="1" applyAlignment="1">
      <alignment horizontal="right" vertical="center" wrapText="1"/>
    </xf>
    <xf numFmtId="181" fontId="11" fillId="30" borderId="10" xfId="0" applyNumberFormat="1" applyFont="1" applyFill="1" applyBorder="1" applyAlignment="1">
      <alignment horizontal="right" vertical="center" wrapText="1"/>
    </xf>
    <xf numFmtId="181" fontId="13" fillId="31" borderId="10" xfId="0" applyNumberFormat="1" applyFont="1" applyFill="1" applyBorder="1" applyAlignment="1">
      <alignment horizontal="right" vertical="center" wrapText="1"/>
    </xf>
    <xf numFmtId="0" fontId="12" fillId="31" borderId="0" xfId="0" applyFont="1" applyFill="1" applyAlignment="1">
      <alignment/>
    </xf>
    <xf numFmtId="0" fontId="9" fillId="31" borderId="0" xfId="0" applyFont="1" applyFill="1" applyAlignment="1">
      <alignment/>
    </xf>
    <xf numFmtId="0" fontId="12" fillId="6" borderId="0" xfId="0" applyFont="1" applyFill="1" applyAlignment="1">
      <alignment/>
    </xf>
    <xf numFmtId="0" fontId="9" fillId="0" borderId="0" xfId="0" applyFont="1" applyAlignment="1">
      <alignment/>
    </xf>
    <xf numFmtId="181" fontId="13" fillId="31" borderId="0" xfId="0" applyNumberFormat="1" applyFont="1" applyFill="1" applyAlignment="1">
      <alignment horizontal="left" vertical="center"/>
    </xf>
    <xf numFmtId="181" fontId="13" fillId="31" borderId="0" xfId="0" applyNumberFormat="1" applyFont="1" applyFill="1" applyAlignment="1">
      <alignment horizontal="right" vertical="center"/>
    </xf>
    <xf numFmtId="0" fontId="11" fillId="0" borderId="10" xfId="0" applyFont="1" applyBorder="1" applyAlignment="1">
      <alignment horizontal="center" vertical="center" wrapText="1"/>
    </xf>
    <xf numFmtId="1" fontId="11" fillId="0" borderId="10" xfId="0" applyNumberFormat="1" applyFont="1" applyBorder="1" applyAlignment="1">
      <alignment horizontal="center" vertical="center" wrapText="1"/>
    </xf>
    <xf numFmtId="1" fontId="11" fillId="31" borderId="10" xfId="0" applyNumberFormat="1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right" vertical="center" wrapText="1"/>
    </xf>
    <xf numFmtId="0" fontId="11" fillId="30" borderId="10" xfId="0" applyFont="1" applyFill="1" applyBorder="1" applyAlignment="1" quotePrefix="1">
      <alignment horizontal="right" vertical="center" wrapText="1"/>
    </xf>
    <xf numFmtId="0" fontId="13" fillId="0" borderId="10" xfId="0" applyFont="1" applyBorder="1" applyAlignment="1" quotePrefix="1">
      <alignment horizontal="right" vertical="center" wrapText="1"/>
    </xf>
    <xf numFmtId="183" fontId="13" fillId="0" borderId="10" xfId="0" applyNumberFormat="1" applyFont="1" applyBorder="1" applyAlignment="1">
      <alignment vertical="center" wrapText="1"/>
    </xf>
    <xf numFmtId="181" fontId="13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181" fontId="7" fillId="31" borderId="10" xfId="73" applyNumberFormat="1" applyFont="1" applyFill="1" applyBorder="1" applyAlignment="1">
      <alignment horizontal="right" vertical="center" wrapText="1"/>
      <protection/>
    </xf>
    <xf numFmtId="0" fontId="7" fillId="0" borderId="10" xfId="73" applyFont="1" applyFill="1" applyBorder="1" applyAlignment="1" quotePrefix="1">
      <alignment horizontal="right" vertical="center" wrapText="1"/>
      <protection/>
    </xf>
    <xf numFmtId="183" fontId="13" fillId="0" borderId="10" xfId="0" applyNumberFormat="1" applyFont="1" applyFill="1" applyBorder="1" applyAlignment="1">
      <alignment vertical="center" wrapText="1"/>
    </xf>
    <xf numFmtId="181" fontId="13" fillId="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 quotePrefix="1">
      <alignment horizontal="right" vertical="center" wrapText="1"/>
    </xf>
    <xf numFmtId="181" fontId="7" fillId="0" borderId="10" xfId="0" applyNumberFormat="1" applyFont="1" applyFill="1" applyBorder="1" applyAlignment="1">
      <alignment horizontal="right" vertical="center"/>
    </xf>
    <xf numFmtId="181" fontId="7" fillId="0" borderId="10" xfId="76" applyNumberFormat="1" applyFont="1" applyBorder="1" applyAlignment="1">
      <alignment horizontal="left" vertical="center" wrapText="1"/>
      <protection/>
    </xf>
    <xf numFmtId="0" fontId="11" fillId="31" borderId="10" xfId="0" applyFont="1" applyFill="1" applyBorder="1" applyAlignment="1" quotePrefix="1">
      <alignment horizontal="right" vertical="center" wrapText="1"/>
    </xf>
    <xf numFmtId="0" fontId="11" fillId="31" borderId="10" xfId="0" applyFont="1" applyFill="1" applyBorder="1" applyAlignment="1">
      <alignment vertical="center" wrapText="1"/>
    </xf>
    <xf numFmtId="181" fontId="11" fillId="0" borderId="10" xfId="73" applyNumberFormat="1" applyFont="1" applyBorder="1" applyAlignment="1">
      <alignment horizontal="right" vertical="center" wrapText="1"/>
      <protection/>
    </xf>
    <xf numFmtId="181" fontId="11" fillId="31" borderId="10" xfId="0" applyNumberFormat="1" applyFont="1" applyFill="1" applyBorder="1" applyAlignment="1">
      <alignment horizontal="right" vertical="center" wrapText="1"/>
    </xf>
    <xf numFmtId="49" fontId="11" fillId="31" borderId="10" xfId="0" applyNumberFormat="1" applyFont="1" applyFill="1" applyBorder="1" applyAlignment="1">
      <alignment vertical="center" wrapText="1"/>
    </xf>
    <xf numFmtId="0" fontId="13" fillId="0" borderId="10" xfId="73" applyFont="1" applyBorder="1" applyAlignment="1" quotePrefix="1">
      <alignment horizontal="right" vertical="center" wrapText="1"/>
      <protection/>
    </xf>
    <xf numFmtId="0" fontId="13" fillId="0" borderId="10" xfId="73" applyFont="1" applyBorder="1" applyAlignment="1">
      <alignment vertical="center" wrapText="1"/>
      <protection/>
    </xf>
    <xf numFmtId="181" fontId="13" fillId="0" borderId="10" xfId="73" applyNumberFormat="1" applyFont="1" applyBorder="1" applyAlignment="1">
      <alignment horizontal="right" vertical="center" wrapText="1"/>
      <protection/>
    </xf>
    <xf numFmtId="181" fontId="13" fillId="31" borderId="10" xfId="73" applyNumberFormat="1" applyFont="1" applyFill="1" applyBorder="1" applyAlignment="1">
      <alignment vertical="center" wrapText="1"/>
      <protection/>
    </xf>
    <xf numFmtId="0" fontId="7" fillId="0" borderId="10" xfId="73" applyFont="1" applyBorder="1" applyAlignment="1" quotePrefix="1">
      <alignment horizontal="right" vertical="center" wrapText="1"/>
      <protection/>
    </xf>
    <xf numFmtId="0" fontId="7" fillId="0" borderId="10" xfId="73" applyFont="1" applyBorder="1" applyAlignment="1">
      <alignment vertical="center" wrapText="1"/>
      <protection/>
    </xf>
    <xf numFmtId="181" fontId="7" fillId="0" borderId="10" xfId="73" applyNumberFormat="1" applyFont="1" applyBorder="1" applyAlignment="1">
      <alignment horizontal="right" vertical="center" wrapText="1"/>
      <protection/>
    </xf>
    <xf numFmtId="181" fontId="7" fillId="31" borderId="10" xfId="73" applyNumberFormat="1" applyFont="1" applyFill="1" applyBorder="1" applyAlignment="1">
      <alignment vertical="center" wrapText="1"/>
      <protection/>
    </xf>
    <xf numFmtId="0" fontId="13" fillId="0" borderId="10" xfId="73" applyFont="1" applyFill="1" applyBorder="1" applyAlignment="1" quotePrefix="1">
      <alignment horizontal="right" vertical="center" wrapText="1"/>
      <protection/>
    </xf>
    <xf numFmtId="0" fontId="13" fillId="0" borderId="10" xfId="73" applyFont="1" applyFill="1" applyBorder="1" applyAlignment="1">
      <alignment vertical="center" wrapText="1"/>
      <protection/>
    </xf>
    <xf numFmtId="181" fontId="13" fillId="0" borderId="10" xfId="73" applyNumberFormat="1" applyFont="1" applyFill="1" applyBorder="1" applyAlignment="1">
      <alignment horizontal="right" vertical="center" wrapText="1"/>
      <protection/>
    </xf>
    <xf numFmtId="181" fontId="13" fillId="0" borderId="10" xfId="73" applyNumberFormat="1" applyFont="1" applyFill="1" applyBorder="1" applyAlignment="1">
      <alignment vertical="center" wrapText="1"/>
      <protection/>
    </xf>
    <xf numFmtId="181" fontId="13" fillId="0" borderId="10" xfId="0" applyNumberFormat="1" applyFont="1" applyFill="1" applyBorder="1" applyAlignment="1">
      <alignment horizontal="right" vertical="center" wrapText="1"/>
    </xf>
    <xf numFmtId="181" fontId="11" fillId="30" borderId="10" xfId="0" applyNumberFormat="1" applyFont="1" applyFill="1" applyBorder="1" applyAlignment="1">
      <alignment horizontal="right" vertical="center"/>
    </xf>
    <xf numFmtId="181" fontId="7" fillId="0" borderId="10" xfId="73" applyNumberFormat="1" applyFont="1" applyBorder="1" applyAlignment="1">
      <alignment vertical="center" wrapText="1"/>
      <protection/>
    </xf>
    <xf numFmtId="0" fontId="7" fillId="0" borderId="10" xfId="73" applyFont="1" applyFill="1" applyBorder="1" applyAlignment="1">
      <alignment vertical="center" wrapText="1"/>
      <protection/>
    </xf>
    <xf numFmtId="181" fontId="7" fillId="0" borderId="10" xfId="73" applyNumberFormat="1" applyFont="1" applyFill="1" applyBorder="1" applyAlignment="1">
      <alignment vertical="center" wrapText="1"/>
      <protection/>
    </xf>
    <xf numFmtId="181" fontId="7" fillId="0" borderId="10" xfId="0" applyNumberFormat="1" applyFont="1" applyFill="1" applyBorder="1" applyAlignment="1">
      <alignment horizontal="right" vertical="center" wrapText="1"/>
    </xf>
    <xf numFmtId="0" fontId="11" fillId="30" borderId="10" xfId="73" applyFont="1" applyFill="1" applyBorder="1" applyAlignment="1" quotePrefix="1">
      <alignment horizontal="right" vertical="center" wrapText="1"/>
      <protection/>
    </xf>
    <xf numFmtId="181" fontId="11" fillId="30" borderId="10" xfId="73" applyNumberFormat="1" applyFont="1" applyFill="1" applyBorder="1" applyAlignment="1">
      <alignment horizontal="right" vertical="center" wrapText="1"/>
      <protection/>
    </xf>
    <xf numFmtId="0" fontId="11" fillId="30" borderId="10" xfId="73" applyFont="1" applyFill="1" applyBorder="1" applyAlignment="1">
      <alignment vertical="center" wrapText="1"/>
      <protection/>
    </xf>
    <xf numFmtId="0" fontId="13" fillId="0" borderId="0" xfId="0" applyFont="1" applyAlignment="1">
      <alignment horizontal="right" vertical="center"/>
    </xf>
    <xf numFmtId="181" fontId="11" fillId="0" borderId="10" xfId="0" applyNumberFormat="1" applyFont="1" applyBorder="1" applyAlignment="1">
      <alignment horizontal="right" vertical="center"/>
    </xf>
    <xf numFmtId="0" fontId="45" fillId="30" borderId="10" xfId="73" applyFont="1" applyFill="1" applyBorder="1" applyAlignment="1" quotePrefix="1">
      <alignment horizontal="right" vertical="center" wrapText="1"/>
      <protection/>
    </xf>
    <xf numFmtId="0" fontId="45" fillId="30" borderId="10" xfId="73" applyFont="1" applyFill="1" applyBorder="1" applyAlignment="1">
      <alignment vertical="center" wrapText="1"/>
      <protection/>
    </xf>
    <xf numFmtId="181" fontId="9" fillId="30" borderId="10" xfId="0" applyNumberFormat="1" applyFont="1" applyFill="1" applyBorder="1" applyAlignment="1">
      <alignment horizontal="right" vertical="center" wrapText="1"/>
    </xf>
    <xf numFmtId="0" fontId="46" fillId="31" borderId="10" xfId="73" applyFont="1" applyFill="1" applyBorder="1" applyAlignment="1" quotePrefix="1">
      <alignment horizontal="right" vertical="center" wrapText="1"/>
      <protection/>
    </xf>
    <xf numFmtId="0" fontId="46" fillId="31" borderId="10" xfId="73" applyFont="1" applyFill="1" applyBorder="1" applyAlignment="1">
      <alignment vertical="center" wrapText="1"/>
      <protection/>
    </xf>
    <xf numFmtId="181" fontId="10" fillId="31" borderId="10" xfId="0" applyNumberFormat="1" applyFont="1" applyFill="1" applyBorder="1" applyAlignment="1">
      <alignment horizontal="right" vertical="center" wrapText="1"/>
    </xf>
    <xf numFmtId="181" fontId="46" fillId="31" borderId="10" xfId="73" applyNumberFormat="1" applyFont="1" applyFill="1" applyBorder="1" applyAlignment="1">
      <alignment vertical="center" wrapText="1"/>
      <protection/>
    </xf>
    <xf numFmtId="181" fontId="46" fillId="31" borderId="10" xfId="73" applyNumberFormat="1" applyFont="1" applyFill="1" applyBorder="1" applyAlignment="1">
      <alignment horizontal="right" vertical="center" wrapText="1"/>
      <protection/>
    </xf>
    <xf numFmtId="0" fontId="11" fillId="30" borderId="10" xfId="73" applyFont="1" applyFill="1" applyBorder="1" applyAlignment="1" quotePrefix="1">
      <alignment vertical="center" wrapText="1"/>
      <protection/>
    </xf>
    <xf numFmtId="181" fontId="13" fillId="0" borderId="10" xfId="73" applyNumberFormat="1" applyFont="1" applyBorder="1" applyAlignment="1">
      <alignment vertical="center" wrapText="1"/>
      <protection/>
    </xf>
    <xf numFmtId="181" fontId="46" fillId="0" borderId="10" xfId="73" applyNumberFormat="1" applyFont="1" applyBorder="1" applyAlignment="1">
      <alignment vertical="center" wrapText="1"/>
      <protection/>
    </xf>
    <xf numFmtId="181" fontId="11" fillId="30" borderId="10" xfId="73" applyNumberFormat="1" applyFont="1" applyFill="1" applyBorder="1" applyAlignment="1">
      <alignment vertical="center" wrapText="1"/>
      <protection/>
    </xf>
    <xf numFmtId="181" fontId="45" fillId="30" borderId="10" xfId="73" applyNumberFormat="1" applyFont="1" applyFill="1" applyBorder="1" applyAlignment="1">
      <alignment vertical="center" wrapText="1"/>
      <protection/>
    </xf>
    <xf numFmtId="0" fontId="8" fillId="0" borderId="0" xfId="0" applyFont="1" applyFill="1" applyAlignment="1">
      <alignment/>
    </xf>
    <xf numFmtId="181" fontId="46" fillId="0" borderId="10" xfId="73" applyNumberFormat="1" applyFont="1" applyFill="1" applyBorder="1" applyAlignment="1">
      <alignment vertical="center" wrapText="1"/>
      <protection/>
    </xf>
    <xf numFmtId="0" fontId="11" fillId="0" borderId="11" xfId="0" applyFont="1" applyFill="1" applyBorder="1" applyAlignment="1">
      <alignment horizontal="right" vertical="center"/>
    </xf>
    <xf numFmtId="181" fontId="11" fillId="0" borderId="10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right" vertical="center"/>
    </xf>
    <xf numFmtId="0" fontId="7" fillId="0" borderId="10" xfId="73" applyFont="1" applyFill="1" applyBorder="1" applyAlignment="1" quotePrefix="1">
      <alignment vertical="center" wrapText="1"/>
      <protection/>
    </xf>
    <xf numFmtId="0" fontId="12" fillId="0" borderId="0" xfId="0" applyFont="1" applyFill="1" applyAlignment="1">
      <alignment/>
    </xf>
    <xf numFmtId="0" fontId="13" fillId="0" borderId="10" xfId="73" applyFont="1" applyFill="1" applyBorder="1" applyAlignment="1" quotePrefix="1">
      <alignment vertical="center" wrapText="1"/>
      <protection/>
    </xf>
    <xf numFmtId="0" fontId="46" fillId="0" borderId="10" xfId="73" applyFont="1" applyFill="1" applyBorder="1" applyAlignment="1" quotePrefix="1">
      <alignment vertical="center" wrapText="1"/>
      <protection/>
    </xf>
    <xf numFmtId="0" fontId="46" fillId="0" borderId="10" xfId="73" applyFont="1" applyFill="1" applyBorder="1" applyAlignment="1">
      <alignment vertical="center" wrapText="1"/>
      <protection/>
    </xf>
    <xf numFmtId="0" fontId="47" fillId="0" borderId="10" xfId="73" applyFont="1" applyBorder="1" applyAlignment="1" quotePrefix="1">
      <alignment vertical="center" wrapText="1"/>
      <protection/>
    </xf>
    <xf numFmtId="0" fontId="47" fillId="0" borderId="10" xfId="73" applyFont="1" applyBorder="1" applyAlignment="1">
      <alignment vertical="center" wrapText="1"/>
      <protection/>
    </xf>
    <xf numFmtId="181" fontId="47" fillId="0" borderId="10" xfId="73" applyNumberFormat="1" applyFont="1" applyBorder="1" applyAlignment="1">
      <alignment vertical="center" wrapText="1"/>
      <protection/>
    </xf>
    <xf numFmtId="0" fontId="47" fillId="0" borderId="10" xfId="73" applyFont="1" applyFill="1" applyBorder="1" applyAlignment="1" quotePrefix="1">
      <alignment vertical="center" wrapText="1"/>
      <protection/>
    </xf>
    <xf numFmtId="0" fontId="47" fillId="0" borderId="10" xfId="73" applyFont="1" applyFill="1" applyBorder="1" applyAlignment="1">
      <alignment vertical="center" wrapText="1"/>
      <protection/>
    </xf>
    <xf numFmtId="181" fontId="47" fillId="0" borderId="10" xfId="73" applyNumberFormat="1" applyFont="1" applyFill="1" applyBorder="1" applyAlignment="1">
      <alignment vertical="center" wrapText="1"/>
      <protection/>
    </xf>
    <xf numFmtId="0" fontId="47" fillId="31" borderId="10" xfId="73" applyFont="1" applyFill="1" applyBorder="1" applyAlignment="1" quotePrefix="1">
      <alignment vertical="center" wrapText="1"/>
      <protection/>
    </xf>
    <xf numFmtId="0" fontId="47" fillId="31" borderId="10" xfId="73" applyFont="1" applyFill="1" applyBorder="1" applyAlignment="1">
      <alignment vertical="center" wrapText="1"/>
      <protection/>
    </xf>
    <xf numFmtId="181" fontId="47" fillId="31" borderId="10" xfId="73" applyNumberFormat="1" applyFont="1" applyFill="1" applyBorder="1" applyAlignment="1">
      <alignment vertical="center" wrapText="1"/>
      <protection/>
    </xf>
    <xf numFmtId="0" fontId="13" fillId="0" borderId="0" xfId="0" applyFont="1" applyFill="1" applyAlignment="1">
      <alignment/>
    </xf>
    <xf numFmtId="0" fontId="13" fillId="31" borderId="10" xfId="0" applyFont="1" applyFill="1" applyBorder="1" applyAlignment="1" quotePrefix="1">
      <alignment horizontal="right" vertical="center" wrapText="1"/>
    </xf>
    <xf numFmtId="0" fontId="13" fillId="31" borderId="10" xfId="0" applyFont="1" applyFill="1" applyBorder="1" applyAlignment="1">
      <alignment vertical="center" wrapText="1"/>
    </xf>
    <xf numFmtId="0" fontId="7" fillId="31" borderId="10" xfId="0" applyFont="1" applyFill="1" applyBorder="1" applyAlignment="1" quotePrefix="1">
      <alignment horizontal="right" vertical="center" wrapText="1"/>
    </xf>
    <xf numFmtId="0" fontId="13" fillId="0" borderId="0" xfId="0" applyFont="1" applyAlignment="1">
      <alignment vertical="center"/>
    </xf>
    <xf numFmtId="181" fontId="13" fillId="0" borderId="0" xfId="0" applyNumberFormat="1" applyFont="1" applyAlignment="1">
      <alignment horizontal="right" vertical="center"/>
    </xf>
    <xf numFmtId="0" fontId="11" fillId="31" borderId="0" xfId="0" applyFont="1" applyFill="1" applyAlignment="1">
      <alignment horizontal="right" vertical="center" wrapText="1"/>
    </xf>
    <xf numFmtId="0" fontId="13" fillId="0" borderId="0" xfId="0" applyFont="1" applyAlignment="1">
      <alignment wrapText="1"/>
    </xf>
    <xf numFmtId="0" fontId="11" fillId="0" borderId="0" xfId="0" applyFont="1" applyBorder="1" applyAlignment="1">
      <alignment horizontal="center" vertical="center"/>
    </xf>
    <xf numFmtId="0" fontId="11" fillId="31" borderId="0" xfId="0" applyFont="1" applyFill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31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9" fillId="6" borderId="0" xfId="0" applyFont="1" applyFill="1" applyAlignment="1">
      <alignment/>
    </xf>
    <xf numFmtId="0" fontId="9" fillId="0" borderId="0" xfId="0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 vertical="center"/>
    </xf>
    <xf numFmtId="181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 wrapText="1"/>
    </xf>
    <xf numFmtId="0" fontId="46" fillId="0" borderId="10" xfId="73" applyFont="1" applyBorder="1" applyAlignment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0" fontId="46" fillId="0" borderId="10" xfId="73" applyFont="1" applyBorder="1" applyAlignment="1" quotePrefix="1">
      <alignment horizontal="right" vertical="center" wrapText="1"/>
      <protection/>
    </xf>
    <xf numFmtId="0" fontId="13" fillId="0" borderId="14" xfId="73" applyFont="1" applyFill="1" applyBorder="1" applyAlignment="1" quotePrefix="1">
      <alignment horizontal="right" vertical="center" wrapText="1"/>
      <protection/>
    </xf>
    <xf numFmtId="0" fontId="13" fillId="0" borderId="0" xfId="0" applyFont="1" applyAlignment="1" quotePrefix="1">
      <alignment horizontal="right" vertical="center"/>
    </xf>
    <xf numFmtId="0" fontId="13" fillId="0" borderId="10" xfId="0" applyFont="1" applyBorder="1" applyAlignment="1">
      <alignment vertical="center"/>
    </xf>
    <xf numFmtId="181" fontId="8" fillId="0" borderId="15" xfId="68" applyNumberFormat="1" applyFont="1" applyFill="1" applyBorder="1" applyAlignment="1">
      <alignment horizontal="left" vertical="center" wrapText="1"/>
      <protection/>
    </xf>
    <xf numFmtId="181" fontId="7" fillId="0" borderId="15" xfId="68" applyNumberFormat="1" applyFont="1" applyFill="1" applyBorder="1" applyAlignment="1">
      <alignment horizontal="left" vertical="center" wrapText="1"/>
      <protection/>
    </xf>
    <xf numFmtId="0" fontId="13" fillId="31" borderId="10" xfId="73" applyFont="1" applyFill="1" applyBorder="1" applyAlignment="1" quotePrefix="1">
      <alignment vertical="center" wrapText="1"/>
      <protection/>
    </xf>
    <xf numFmtId="0" fontId="13" fillId="31" borderId="10" xfId="73" applyFont="1" applyFill="1" applyBorder="1" applyAlignment="1">
      <alignment vertical="center" wrapText="1"/>
      <protection/>
    </xf>
    <xf numFmtId="0" fontId="7" fillId="31" borderId="10" xfId="73" applyFont="1" applyFill="1" applyBorder="1" applyAlignment="1" quotePrefix="1">
      <alignment vertical="center" wrapText="1"/>
      <protection/>
    </xf>
    <xf numFmtId="0" fontId="7" fillId="31" borderId="10" xfId="73" applyFont="1" applyFill="1" applyBorder="1" applyAlignment="1">
      <alignment vertical="center" wrapText="1"/>
      <protection/>
    </xf>
    <xf numFmtId="0" fontId="7" fillId="0" borderId="14" xfId="73" applyFont="1" applyFill="1" applyBorder="1" applyAlignment="1" quotePrefix="1">
      <alignment vertical="center" wrapText="1"/>
      <protection/>
    </xf>
    <xf numFmtId="0" fontId="7" fillId="0" borderId="15" xfId="73" applyFont="1" applyFill="1" applyBorder="1" applyAlignment="1">
      <alignment vertical="center" wrapText="1"/>
      <protection/>
    </xf>
    <xf numFmtId="0" fontId="46" fillId="0" borderId="10" xfId="73" applyFont="1" applyBorder="1" applyAlignment="1" quotePrefix="1">
      <alignment vertical="center" wrapText="1"/>
      <protection/>
    </xf>
    <xf numFmtId="0" fontId="46" fillId="31" borderId="10" xfId="73" applyFont="1" applyFill="1" applyBorder="1" applyAlignment="1" quotePrefix="1">
      <alignment vertical="center" wrapText="1"/>
      <protection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13" fillId="31" borderId="10" xfId="73" applyFont="1" applyFill="1" applyBorder="1" applyAlignment="1" quotePrefix="1">
      <alignment horizontal="left" vertical="center" wrapText="1"/>
      <protection/>
    </xf>
    <xf numFmtId="0" fontId="13" fillId="0" borderId="10" xfId="0" applyFont="1" applyBorder="1" applyAlignment="1" quotePrefix="1">
      <alignment horizontal="left" vertical="center" wrapText="1"/>
    </xf>
    <xf numFmtId="0" fontId="46" fillId="0" borderId="10" xfId="73" applyFont="1" applyFill="1" applyBorder="1" applyAlignment="1" quotePrefix="1">
      <alignment horizontal="left" vertical="center" wrapText="1"/>
      <protection/>
    </xf>
    <xf numFmtId="0" fontId="13" fillId="0" borderId="10" xfId="73" applyFont="1" applyBorder="1" applyAlignment="1" quotePrefix="1">
      <alignment horizontal="left" vertical="center" wrapText="1"/>
      <protection/>
    </xf>
    <xf numFmtId="181" fontId="10" fillId="0" borderId="0" xfId="0" applyNumberFormat="1" applyFont="1" applyAlignment="1">
      <alignment horizontal="right" vertical="center"/>
    </xf>
    <xf numFmtId="181" fontId="9" fillId="31" borderId="0" xfId="0" applyNumberFormat="1" applyFont="1" applyFill="1" applyAlignment="1">
      <alignment horizontal="right" vertical="center"/>
    </xf>
    <xf numFmtId="0" fontId="13" fillId="0" borderId="15" xfId="73" applyFont="1" applyFill="1" applyBorder="1" applyAlignment="1">
      <alignment vertical="center" wrapText="1"/>
      <protection/>
    </xf>
    <xf numFmtId="0" fontId="45" fillId="30" borderId="10" xfId="73" applyFont="1" applyFill="1" applyBorder="1" applyAlignment="1" quotePrefix="1">
      <alignment vertical="center" wrapText="1"/>
      <protection/>
    </xf>
    <xf numFmtId="0" fontId="11" fillId="30" borderId="15" xfId="73" applyFont="1" applyFill="1" applyBorder="1" applyAlignment="1">
      <alignment vertical="center" wrapText="1"/>
      <protection/>
    </xf>
    <xf numFmtId="0" fontId="7" fillId="0" borderId="11" xfId="73" applyFont="1" applyBorder="1" applyAlignment="1" quotePrefix="1">
      <alignment horizontal="right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181" fontId="7" fillId="0" borderId="10" xfId="73" applyNumberFormat="1" applyFont="1" applyFill="1" applyBorder="1" applyAlignment="1">
      <alignment horizontal="right" vertical="center" wrapText="1"/>
      <protection/>
    </xf>
    <xf numFmtId="0" fontId="11" fillId="0" borderId="10" xfId="73" applyFont="1" applyFill="1" applyBorder="1" applyAlignment="1" quotePrefix="1">
      <alignment vertical="center" wrapText="1"/>
      <protection/>
    </xf>
    <xf numFmtId="181" fontId="11" fillId="0" borderId="10" xfId="73" applyNumberFormat="1" applyFont="1" applyFill="1" applyBorder="1" applyAlignment="1">
      <alignment vertical="center" wrapText="1"/>
      <protection/>
    </xf>
    <xf numFmtId="49" fontId="11" fillId="0" borderId="10" xfId="73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 quotePrefix="1">
      <alignment horizontal="right"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1" fillId="0" borderId="10" xfId="73" applyFont="1" applyFill="1" applyBorder="1" applyAlignment="1" quotePrefix="1">
      <alignment horizontal="right" vertical="center" wrapText="1"/>
      <protection/>
    </xf>
    <xf numFmtId="0" fontId="13" fillId="0" borderId="10" xfId="0" applyFont="1" applyBorder="1" applyAlignment="1">
      <alignment vertical="center" wrapText="1"/>
    </xf>
    <xf numFmtId="0" fontId="49" fillId="0" borderId="0" xfId="0" applyFont="1" applyAlignment="1">
      <alignment wrapText="1"/>
    </xf>
    <xf numFmtId="181" fontId="11" fillId="30" borderId="10" xfId="73" applyNumberFormat="1" applyFont="1" applyFill="1" applyBorder="1" applyAlignment="1" quotePrefix="1">
      <alignment vertical="center" wrapText="1"/>
      <protection/>
    </xf>
    <xf numFmtId="0" fontId="45" fillId="30" borderId="14" xfId="73" applyFont="1" applyFill="1" applyBorder="1" applyAlignment="1" quotePrefix="1">
      <alignment vertical="center" wrapText="1"/>
      <protection/>
    </xf>
    <xf numFmtId="0" fontId="45" fillId="30" borderId="15" xfId="73" applyFont="1" applyFill="1" applyBorder="1" applyAlignment="1">
      <alignment vertical="center" wrapText="1"/>
      <protection/>
    </xf>
    <xf numFmtId="4" fontId="11" fillId="31" borderId="10" xfId="0" applyNumberFormat="1" applyFont="1" applyFill="1" applyBorder="1" applyAlignment="1">
      <alignment horizontal="right" vertical="center" wrapText="1"/>
    </xf>
    <xf numFmtId="4" fontId="13" fillId="31" borderId="10" xfId="0" applyNumberFormat="1" applyFont="1" applyFill="1" applyBorder="1" applyAlignment="1">
      <alignment horizontal="right" vertical="center" wrapText="1"/>
    </xf>
    <xf numFmtId="181" fontId="13" fillId="30" borderId="0" xfId="0" applyNumberFormat="1" applyFont="1" applyFill="1" applyAlignment="1">
      <alignment horizontal="right" vertical="center"/>
    </xf>
    <xf numFmtId="1" fontId="11" fillId="30" borderId="10" xfId="0" applyNumberFormat="1" applyFont="1" applyFill="1" applyBorder="1" applyAlignment="1">
      <alignment horizontal="center" vertical="center" wrapText="1"/>
    </xf>
    <xf numFmtId="181" fontId="13" fillId="30" borderId="10" xfId="73" applyNumberFormat="1" applyFont="1" applyFill="1" applyBorder="1" applyAlignment="1">
      <alignment vertical="center" wrapText="1"/>
      <protection/>
    </xf>
    <xf numFmtId="181" fontId="13" fillId="30" borderId="10" xfId="0" applyNumberFormat="1" applyFont="1" applyFill="1" applyBorder="1" applyAlignment="1">
      <alignment horizontal="right" vertical="center" wrapText="1"/>
    </xf>
    <xf numFmtId="181" fontId="7" fillId="30" borderId="10" xfId="73" applyNumberFormat="1" applyFont="1" applyFill="1" applyBorder="1" applyAlignment="1">
      <alignment horizontal="right" vertical="center" wrapText="1"/>
      <protection/>
    </xf>
    <xf numFmtId="181" fontId="13" fillId="30" borderId="10" xfId="0" applyNumberFormat="1" applyFont="1" applyFill="1" applyBorder="1" applyAlignment="1">
      <alignment horizontal="right" vertical="center"/>
    </xf>
    <xf numFmtId="181" fontId="7" fillId="30" borderId="10" xfId="73" applyNumberFormat="1" applyFont="1" applyFill="1" applyBorder="1" applyAlignment="1">
      <alignment vertical="center" wrapText="1"/>
      <protection/>
    </xf>
    <xf numFmtId="181" fontId="13" fillId="30" borderId="10" xfId="73" applyNumberFormat="1" applyFont="1" applyFill="1" applyBorder="1" applyAlignment="1">
      <alignment horizontal="right" vertical="center" wrapText="1"/>
      <protection/>
    </xf>
    <xf numFmtId="181" fontId="46" fillId="30" borderId="10" xfId="73" applyNumberFormat="1" applyFont="1" applyFill="1" applyBorder="1" applyAlignment="1">
      <alignment vertical="center" wrapText="1"/>
      <protection/>
    </xf>
    <xf numFmtId="181" fontId="47" fillId="30" borderId="10" xfId="73" applyNumberFormat="1" applyFont="1" applyFill="1" applyBorder="1" applyAlignment="1">
      <alignment vertical="center" wrapText="1"/>
      <protection/>
    </xf>
    <xf numFmtId="181" fontId="11" fillId="0" borderId="10" xfId="73" applyNumberFormat="1" applyFont="1" applyFill="1" applyBorder="1" applyAlignment="1">
      <alignment horizontal="right" vertical="center" wrapText="1"/>
      <protection/>
    </xf>
    <xf numFmtId="0" fontId="11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vertical="center" wrapText="1"/>
    </xf>
    <xf numFmtId="49" fontId="13" fillId="0" borderId="10" xfId="73" applyNumberFormat="1" applyFont="1" applyFill="1" applyBorder="1" applyAlignment="1" quotePrefix="1">
      <alignment horizontal="left" vertical="center" wrapText="1"/>
      <protection/>
    </xf>
    <xf numFmtId="49" fontId="13" fillId="0" borderId="10" xfId="73" applyNumberFormat="1" applyFont="1" applyFill="1" applyBorder="1" applyAlignment="1">
      <alignment vertical="center" wrapText="1"/>
      <protection/>
    </xf>
    <xf numFmtId="4" fontId="11" fillId="0" borderId="10" xfId="0" applyNumberFormat="1" applyFont="1" applyFill="1" applyBorder="1" applyAlignment="1">
      <alignment horizontal="right" vertical="center" wrapText="1"/>
    </xf>
    <xf numFmtId="181" fontId="10" fillId="31" borderId="0" xfId="0" applyNumberFormat="1" applyFont="1" applyFill="1" applyAlignment="1">
      <alignment horizontal="right" vertical="center"/>
    </xf>
    <xf numFmtId="0" fontId="11" fillId="31" borderId="13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/>
    </xf>
    <xf numFmtId="0" fontId="11" fillId="30" borderId="10" xfId="0" applyFont="1" applyFill="1" applyBorder="1" applyAlignment="1">
      <alignment horizontal="center" vertical="center" wrapText="1"/>
    </xf>
    <xf numFmtId="0" fontId="13" fillId="30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181" fontId="11" fillId="31" borderId="11" xfId="0" applyNumberFormat="1" applyFont="1" applyFill="1" applyBorder="1" applyAlignment="1">
      <alignment horizontal="center" vertical="center" wrapText="1"/>
    </xf>
    <xf numFmtId="0" fontId="13" fillId="31" borderId="16" xfId="0" applyFont="1" applyFill="1" applyBorder="1" applyAlignment="1">
      <alignment horizontal="center" vertical="center"/>
    </xf>
    <xf numFmtId="0" fontId="11" fillId="30" borderId="14" xfId="0" applyFont="1" applyFill="1" applyBorder="1" applyAlignment="1">
      <alignment horizontal="left" vertical="center"/>
    </xf>
    <xf numFmtId="0" fontId="11" fillId="30" borderId="15" xfId="0" applyFont="1" applyFill="1" applyBorder="1" applyAlignment="1">
      <alignment horizontal="left" vertical="center"/>
    </xf>
    <xf numFmtId="0" fontId="11" fillId="0" borderId="14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30" borderId="14" xfId="0" applyFont="1" applyFill="1" applyBorder="1" applyAlignment="1">
      <alignment horizontal="left" vertical="center" wrapText="1"/>
    </xf>
    <xf numFmtId="0" fontId="11" fillId="30" borderId="15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horizontal="center" vertical="center" wrapText="1"/>
    </xf>
    <xf numFmtId="181" fontId="11" fillId="0" borderId="11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48" fillId="0" borderId="0" xfId="0" applyFont="1" applyAlignment="1">
      <alignment horizontal="left" wrapText="1"/>
    </xf>
    <xf numFmtId="0" fontId="9" fillId="30" borderId="14" xfId="0" applyFont="1" applyFill="1" applyBorder="1" applyAlignment="1">
      <alignment horizontal="left" vertical="center" wrapText="1"/>
    </xf>
    <xf numFmtId="0" fontId="9" fillId="30" borderId="15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181" fontId="11" fillId="31" borderId="16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</cellXfs>
  <cellStyles count="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10" xfId="49"/>
    <cellStyle name="Звичайний 11" xfId="50"/>
    <cellStyle name="Звичайний 12" xfId="51"/>
    <cellStyle name="Звичайний 13" xfId="52"/>
    <cellStyle name="Звичайний 14" xfId="53"/>
    <cellStyle name="Звичайний 15" xfId="54"/>
    <cellStyle name="Звичайний 16" xfId="55"/>
    <cellStyle name="Звичайний 17" xfId="56"/>
    <cellStyle name="Звичайний 18" xfId="57"/>
    <cellStyle name="Звичайний 19" xfId="58"/>
    <cellStyle name="Звичайний 2" xfId="59"/>
    <cellStyle name="Звичайний 20" xfId="60"/>
    <cellStyle name="Звичайний 3" xfId="61"/>
    <cellStyle name="Звичайний 4" xfId="62"/>
    <cellStyle name="Звичайний 5" xfId="63"/>
    <cellStyle name="Звичайний 6" xfId="64"/>
    <cellStyle name="Звичайний 7" xfId="65"/>
    <cellStyle name="Звичайний 8" xfId="66"/>
    <cellStyle name="Звичайний 9" xfId="67"/>
    <cellStyle name="Звичайний_Додаток _ 3 зм_ни 4575" xfId="68"/>
    <cellStyle name="Итог" xfId="69"/>
    <cellStyle name="Контрольная ячейка" xfId="70"/>
    <cellStyle name="Название" xfId="71"/>
    <cellStyle name="Нейтральный" xfId="72"/>
    <cellStyle name="Обычный 2" xfId="73"/>
    <cellStyle name="Обычный 2 2" xfId="74"/>
    <cellStyle name="Обычный 3" xfId="75"/>
    <cellStyle name="Обычный 4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Стиль 1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8"/>
  <sheetViews>
    <sheetView tabSelected="1" view="pageBreakPreview" zoomScale="90" zoomScaleNormal="73" zoomScaleSheetLayoutView="90" zoomScalePageLayoutView="0" workbookViewId="0" topLeftCell="A1">
      <pane xSplit="1" ySplit="9" topLeftCell="B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N42" sqref="N42"/>
    </sheetView>
  </sheetViews>
  <sheetFormatPr defaultColWidth="9.140625" defaultRowHeight="15"/>
  <cols>
    <col min="1" max="1" width="11.140625" style="67" customWidth="1"/>
    <col min="2" max="2" width="53.57421875" style="106" customWidth="1"/>
    <col min="3" max="3" width="15.00390625" style="165" customWidth="1"/>
    <col min="4" max="4" width="14.421875" style="107" customWidth="1"/>
    <col min="5" max="5" width="13.421875" style="107" customWidth="1"/>
    <col min="6" max="6" width="14.57421875" style="24" customWidth="1"/>
    <col min="7" max="7" width="14.28125" style="24" customWidth="1"/>
    <col min="8" max="16384" width="9.140625" style="1" customWidth="1"/>
  </cols>
  <sheetData>
    <row r="1" spans="3:7" ht="15.75">
      <c r="C1" s="24"/>
      <c r="F1" s="138" t="s">
        <v>14</v>
      </c>
      <c r="G1" s="139"/>
    </row>
    <row r="2" spans="3:7" ht="33.75" customHeight="1">
      <c r="C2" s="24"/>
      <c r="F2" s="200" t="s">
        <v>343</v>
      </c>
      <c r="G2" s="200"/>
    </row>
    <row r="3" spans="3:6" ht="15.75">
      <c r="C3" s="24"/>
      <c r="F3" s="23"/>
    </row>
    <row r="4" ht="15.75">
      <c r="C4" s="24"/>
    </row>
    <row r="5" spans="2:8" ht="15.75">
      <c r="B5" s="208" t="s">
        <v>280</v>
      </c>
      <c r="C5" s="208"/>
      <c r="D5" s="208"/>
      <c r="E5" s="208"/>
      <c r="F5" s="208"/>
      <c r="G5" s="108"/>
      <c r="H5" s="109"/>
    </row>
    <row r="6" spans="2:7" ht="24" customHeight="1">
      <c r="B6" s="209" t="s">
        <v>328</v>
      </c>
      <c r="C6" s="209"/>
      <c r="D6" s="209"/>
      <c r="E6" s="209"/>
      <c r="F6" s="209"/>
      <c r="G6" s="111"/>
    </row>
    <row r="7" spans="2:7" ht="24" customHeight="1">
      <c r="B7" s="110"/>
      <c r="C7" s="182"/>
      <c r="D7" s="112"/>
      <c r="E7" s="112"/>
      <c r="F7" s="110"/>
      <c r="G7" s="113" t="s">
        <v>43</v>
      </c>
    </row>
    <row r="8" spans="1:7" ht="20.25" customHeight="1">
      <c r="A8" s="183" t="s">
        <v>60</v>
      </c>
      <c r="B8" s="183" t="s">
        <v>10</v>
      </c>
      <c r="C8" s="185" t="s">
        <v>236</v>
      </c>
      <c r="D8" s="187" t="s">
        <v>237</v>
      </c>
      <c r="E8" s="198" t="s">
        <v>329</v>
      </c>
      <c r="F8" s="189" t="s">
        <v>330</v>
      </c>
      <c r="G8" s="189" t="s">
        <v>331</v>
      </c>
    </row>
    <row r="9" spans="1:7" s="114" customFormat="1" ht="86.25" customHeight="1">
      <c r="A9" s="210"/>
      <c r="B9" s="184"/>
      <c r="C9" s="186"/>
      <c r="D9" s="188"/>
      <c r="E9" s="199"/>
      <c r="F9" s="190"/>
      <c r="G9" s="207"/>
    </row>
    <row r="10" spans="1:7" s="114" customFormat="1" ht="25.5" customHeight="1">
      <c r="A10" s="25">
        <v>1</v>
      </c>
      <c r="B10" s="26">
        <v>2</v>
      </c>
      <c r="C10" s="166">
        <v>3</v>
      </c>
      <c r="D10" s="26">
        <v>4</v>
      </c>
      <c r="E10" s="26">
        <v>6</v>
      </c>
      <c r="F10" s="27" t="s">
        <v>173</v>
      </c>
      <c r="G10" s="27" t="s">
        <v>174</v>
      </c>
    </row>
    <row r="11" spans="1:7" s="114" customFormat="1" ht="15.75">
      <c r="A11" s="28"/>
      <c r="B11" s="193" t="s">
        <v>9</v>
      </c>
      <c r="C11" s="194"/>
      <c r="D11" s="194"/>
      <c r="E11" s="194"/>
      <c r="F11" s="194"/>
      <c r="G11" s="194"/>
    </row>
    <row r="12" spans="1:7" s="22" customFormat="1" ht="15.75">
      <c r="A12" s="29" t="s">
        <v>21</v>
      </c>
      <c r="B12" s="12" t="s">
        <v>175</v>
      </c>
      <c r="C12" s="17">
        <f>C14+C15+C22+C23+C24+C25+C26+C27+C28+C29+C30+C31+C32+C33+C34+C35+C37+C38+C21</f>
        <v>81516.40000000001</v>
      </c>
      <c r="D12" s="17">
        <f>D14+D15+D22+D23+D24+D25+D26+D27+D28+D29+D30+D31+D32+D33+D34+D35+D37+D38+D21</f>
        <v>84236.40000000001</v>
      </c>
      <c r="E12" s="17">
        <f>E14+E15+E22+E23+E24+E25+E26+E27+E28+E29+E30+E31+E32+E33+E34+E35+E37+E38+E21</f>
        <v>83450.79999999997</v>
      </c>
      <c r="F12" s="163">
        <f>(E12/D12)*100</f>
        <v>99.06738654548386</v>
      </c>
      <c r="G12" s="44">
        <f>E12-D12</f>
        <v>-785.6000000000349</v>
      </c>
    </row>
    <row r="13" spans="1:7" s="22" customFormat="1" ht="47.25" customHeight="1">
      <c r="A13" s="41"/>
      <c r="B13" s="42" t="s">
        <v>327</v>
      </c>
      <c r="C13" s="17">
        <v>0</v>
      </c>
      <c r="D13" s="44">
        <v>2406.5</v>
      </c>
      <c r="E13" s="44">
        <v>2380.7</v>
      </c>
      <c r="F13" s="163">
        <f>(E13/D13)*100</f>
        <v>98.92790359443174</v>
      </c>
      <c r="G13" s="44">
        <f>E13-D13</f>
        <v>-25.800000000000182</v>
      </c>
    </row>
    <row r="14" spans="1:7" ht="42" customHeight="1">
      <c r="A14" s="30" t="s">
        <v>61</v>
      </c>
      <c r="B14" s="31" t="s">
        <v>62</v>
      </c>
      <c r="C14" s="167">
        <v>28463.1</v>
      </c>
      <c r="D14" s="78">
        <v>24059.5</v>
      </c>
      <c r="E14" s="32">
        <v>23879.7</v>
      </c>
      <c r="F14" s="164">
        <f>(E14/D14)*100</f>
        <v>99.25268604916977</v>
      </c>
      <c r="G14" s="18">
        <f>E14-D14</f>
        <v>-179.79999999999927</v>
      </c>
    </row>
    <row r="15" spans="1:7" ht="31.5">
      <c r="A15" s="30" t="s">
        <v>77</v>
      </c>
      <c r="B15" s="31" t="s">
        <v>78</v>
      </c>
      <c r="C15" s="168">
        <f>SUM(C16:C20)</f>
        <v>7716.4</v>
      </c>
      <c r="D15" s="32">
        <f>SUM(D16:D20)</f>
        <v>11328.4</v>
      </c>
      <c r="E15" s="32">
        <f>SUM(E16:E20)</f>
        <v>11256.699999999999</v>
      </c>
      <c r="F15" s="164">
        <f aca="true" t="shared" si="0" ref="F15:F39">(E15/D15)*100</f>
        <v>99.36707743370643</v>
      </c>
      <c r="G15" s="18">
        <f aca="true" t="shared" si="1" ref="G15:G39">E15-D15</f>
        <v>-71.70000000000073</v>
      </c>
    </row>
    <row r="16" spans="1:7" s="9" customFormat="1" ht="31.5">
      <c r="A16" s="33"/>
      <c r="B16" s="14" t="s">
        <v>285</v>
      </c>
      <c r="C16" s="169">
        <v>6674.7</v>
      </c>
      <c r="D16" s="34">
        <v>5647.2</v>
      </c>
      <c r="E16" s="34">
        <v>5606.4</v>
      </c>
      <c r="F16" s="164">
        <f t="shared" si="0"/>
        <v>99.27751806204844</v>
      </c>
      <c r="G16" s="18">
        <f t="shared" si="1"/>
        <v>-40.80000000000018</v>
      </c>
    </row>
    <row r="17" spans="1:7" s="9" customFormat="1" ht="31.5">
      <c r="A17" s="35"/>
      <c r="B17" s="14" t="s">
        <v>286</v>
      </c>
      <c r="C17" s="169">
        <v>841.7</v>
      </c>
      <c r="D17" s="34">
        <v>770.8</v>
      </c>
      <c r="E17" s="34">
        <v>758</v>
      </c>
      <c r="F17" s="164">
        <f t="shared" si="0"/>
        <v>98.33938764919564</v>
      </c>
      <c r="G17" s="18">
        <f t="shared" si="1"/>
        <v>-12.799999999999955</v>
      </c>
    </row>
    <row r="18" spans="1:7" s="9" customFormat="1" ht="63">
      <c r="A18" s="35"/>
      <c r="B18" s="14" t="s">
        <v>242</v>
      </c>
      <c r="C18" s="169">
        <v>0</v>
      </c>
      <c r="D18" s="34">
        <v>4833.4</v>
      </c>
      <c r="E18" s="34">
        <v>4815.7</v>
      </c>
      <c r="F18" s="164">
        <f t="shared" si="0"/>
        <v>99.63379815450821</v>
      </c>
      <c r="G18" s="18">
        <f t="shared" si="1"/>
        <v>-17.699999999999818</v>
      </c>
    </row>
    <row r="19" spans="1:7" s="9" customFormat="1" ht="31.5">
      <c r="A19" s="35"/>
      <c r="B19" s="14" t="s">
        <v>315</v>
      </c>
      <c r="C19" s="169">
        <v>0</v>
      </c>
      <c r="D19" s="34">
        <v>77</v>
      </c>
      <c r="E19" s="34">
        <v>76.6</v>
      </c>
      <c r="F19" s="164">
        <f t="shared" si="0"/>
        <v>99.48051948051948</v>
      </c>
      <c r="G19" s="18">
        <f t="shared" si="1"/>
        <v>-0.4000000000000057</v>
      </c>
    </row>
    <row r="20" spans="1:7" s="9" customFormat="1" ht="47.25">
      <c r="A20" s="35"/>
      <c r="B20" s="14" t="s">
        <v>287</v>
      </c>
      <c r="C20" s="169">
        <v>200</v>
      </c>
      <c r="D20" s="34">
        <v>0</v>
      </c>
      <c r="E20" s="34">
        <v>0</v>
      </c>
      <c r="F20" s="164">
        <v>0</v>
      </c>
      <c r="G20" s="18">
        <f t="shared" si="1"/>
        <v>0</v>
      </c>
    </row>
    <row r="21" spans="1:7" s="9" customFormat="1" ht="15.75">
      <c r="A21" s="30" t="s">
        <v>313</v>
      </c>
      <c r="B21" s="158" t="s">
        <v>314</v>
      </c>
      <c r="C21" s="169">
        <v>0</v>
      </c>
      <c r="D21" s="34">
        <v>2406.5</v>
      </c>
      <c r="E21" s="34">
        <v>2380.7</v>
      </c>
      <c r="F21" s="164">
        <f t="shared" si="0"/>
        <v>98.92790359443174</v>
      </c>
      <c r="G21" s="18">
        <f t="shared" si="1"/>
        <v>-25.800000000000182</v>
      </c>
    </row>
    <row r="22" spans="1:7" ht="15.75">
      <c r="A22" s="30" t="s">
        <v>64</v>
      </c>
      <c r="B22" s="36" t="s">
        <v>53</v>
      </c>
      <c r="C22" s="167">
        <v>1297.4</v>
      </c>
      <c r="D22" s="78">
        <v>1177</v>
      </c>
      <c r="E22" s="37">
        <v>1172.2</v>
      </c>
      <c r="F22" s="164">
        <f t="shared" si="0"/>
        <v>99.59218351741717</v>
      </c>
      <c r="G22" s="18">
        <f t="shared" si="1"/>
        <v>-4.7999999999999545</v>
      </c>
    </row>
    <row r="23" spans="1:7" ht="15.75">
      <c r="A23" s="30" t="s">
        <v>65</v>
      </c>
      <c r="B23" s="31" t="s">
        <v>49</v>
      </c>
      <c r="C23" s="167">
        <v>2367.1</v>
      </c>
      <c r="D23" s="78">
        <v>2234</v>
      </c>
      <c r="E23" s="37">
        <v>2225.8</v>
      </c>
      <c r="F23" s="164">
        <f t="shared" si="0"/>
        <v>99.632945389436</v>
      </c>
      <c r="G23" s="18">
        <f t="shared" si="1"/>
        <v>-8.199999999999818</v>
      </c>
    </row>
    <row r="24" spans="1:7" ht="31.5">
      <c r="A24" s="30" t="s">
        <v>66</v>
      </c>
      <c r="B24" s="31" t="s">
        <v>147</v>
      </c>
      <c r="C24" s="167">
        <v>12243.1</v>
      </c>
      <c r="D24" s="78">
        <v>11118.1</v>
      </c>
      <c r="E24" s="37">
        <v>11117.6</v>
      </c>
      <c r="F24" s="164">
        <f t="shared" si="0"/>
        <v>99.99550282872075</v>
      </c>
      <c r="G24" s="18">
        <f t="shared" si="1"/>
        <v>-0.5</v>
      </c>
    </row>
    <row r="25" spans="1:7" ht="31.5">
      <c r="A25" s="30" t="s">
        <v>67</v>
      </c>
      <c r="B25" s="31" t="s">
        <v>51</v>
      </c>
      <c r="C25" s="167">
        <v>1829.4</v>
      </c>
      <c r="D25" s="78">
        <v>1750.5</v>
      </c>
      <c r="E25" s="37">
        <v>1738.9</v>
      </c>
      <c r="F25" s="164">
        <f t="shared" si="0"/>
        <v>99.33733219080263</v>
      </c>
      <c r="G25" s="18">
        <f t="shared" si="1"/>
        <v>-11.599999999999909</v>
      </c>
    </row>
    <row r="26" spans="1:7" ht="15.75">
      <c r="A26" s="30" t="s">
        <v>69</v>
      </c>
      <c r="B26" s="31" t="s">
        <v>52</v>
      </c>
      <c r="C26" s="167">
        <v>1533.2</v>
      </c>
      <c r="D26" s="78">
        <v>1409.1</v>
      </c>
      <c r="E26" s="37">
        <v>1405.2</v>
      </c>
      <c r="F26" s="164">
        <f t="shared" si="0"/>
        <v>99.72322759208006</v>
      </c>
      <c r="G26" s="18">
        <f t="shared" si="1"/>
        <v>-3.8999999999998636</v>
      </c>
    </row>
    <row r="27" spans="1:7" ht="31.5">
      <c r="A27" s="30" t="s">
        <v>63</v>
      </c>
      <c r="B27" s="31" t="s">
        <v>50</v>
      </c>
      <c r="C27" s="167">
        <v>1600.8</v>
      </c>
      <c r="D27" s="78">
        <v>1511</v>
      </c>
      <c r="E27" s="37">
        <v>1496.6</v>
      </c>
      <c r="F27" s="164">
        <f t="shared" si="0"/>
        <v>99.04698874917273</v>
      </c>
      <c r="G27" s="18">
        <f t="shared" si="1"/>
        <v>-14.400000000000091</v>
      </c>
    </row>
    <row r="28" spans="1:7" ht="31.5">
      <c r="A28" s="30" t="s">
        <v>70</v>
      </c>
      <c r="B28" s="31" t="s">
        <v>48</v>
      </c>
      <c r="C28" s="167">
        <v>6463</v>
      </c>
      <c r="D28" s="78">
        <v>6294.5</v>
      </c>
      <c r="E28" s="37">
        <v>6256.6</v>
      </c>
      <c r="F28" s="164">
        <f t="shared" si="0"/>
        <v>99.39788704424498</v>
      </c>
      <c r="G28" s="18">
        <f t="shared" si="1"/>
        <v>-37.899999999999636</v>
      </c>
    </row>
    <row r="29" spans="1:7" ht="31.5">
      <c r="A29" s="30" t="s">
        <v>71</v>
      </c>
      <c r="B29" s="31" t="s">
        <v>55</v>
      </c>
      <c r="C29" s="167">
        <v>2425.1</v>
      </c>
      <c r="D29" s="78">
        <v>1990.8</v>
      </c>
      <c r="E29" s="37">
        <v>1965.2</v>
      </c>
      <c r="F29" s="164">
        <f t="shared" si="0"/>
        <v>98.71408479003416</v>
      </c>
      <c r="G29" s="18">
        <f t="shared" si="1"/>
        <v>-25.59999999999991</v>
      </c>
    </row>
    <row r="30" spans="1:7" ht="31.5">
      <c r="A30" s="30" t="s">
        <v>238</v>
      </c>
      <c r="B30" s="31" t="s">
        <v>241</v>
      </c>
      <c r="C30" s="167">
        <v>0</v>
      </c>
      <c r="D30" s="78">
        <v>1928.2</v>
      </c>
      <c r="E30" s="37">
        <v>1924.6</v>
      </c>
      <c r="F30" s="164">
        <f t="shared" si="0"/>
        <v>99.81329737579088</v>
      </c>
      <c r="G30" s="18">
        <f t="shared" si="1"/>
        <v>-3.6000000000001364</v>
      </c>
    </row>
    <row r="31" spans="1:7" s="22" customFormat="1" ht="31.5">
      <c r="A31" s="30" t="s">
        <v>72</v>
      </c>
      <c r="B31" s="31" t="s">
        <v>56</v>
      </c>
      <c r="C31" s="167">
        <v>1458.9</v>
      </c>
      <c r="D31" s="78">
        <v>1347.5</v>
      </c>
      <c r="E31" s="37">
        <v>1302.5</v>
      </c>
      <c r="F31" s="164">
        <f t="shared" si="0"/>
        <v>96.66048237476808</v>
      </c>
      <c r="G31" s="18">
        <f t="shared" si="1"/>
        <v>-45</v>
      </c>
    </row>
    <row r="32" spans="1:7" s="20" customFormat="1" ht="31.5">
      <c r="A32" s="30" t="s">
        <v>73</v>
      </c>
      <c r="B32" s="31" t="s">
        <v>59</v>
      </c>
      <c r="C32" s="167">
        <v>4577.6</v>
      </c>
      <c r="D32" s="78">
        <v>4501.8</v>
      </c>
      <c r="E32" s="37">
        <v>4390.2</v>
      </c>
      <c r="F32" s="164">
        <f t="shared" si="0"/>
        <v>97.52099160335865</v>
      </c>
      <c r="G32" s="18">
        <f t="shared" si="1"/>
        <v>-111.60000000000036</v>
      </c>
    </row>
    <row r="33" spans="1:7" s="20" customFormat="1" ht="31.5">
      <c r="A33" s="30" t="s">
        <v>74</v>
      </c>
      <c r="B33" s="31" t="s">
        <v>57</v>
      </c>
      <c r="C33" s="167">
        <v>3206.4</v>
      </c>
      <c r="D33" s="78">
        <v>3037.9</v>
      </c>
      <c r="E33" s="37">
        <v>3023.9</v>
      </c>
      <c r="F33" s="164">
        <f t="shared" si="0"/>
        <v>99.53915533756872</v>
      </c>
      <c r="G33" s="18">
        <f t="shared" si="1"/>
        <v>-14</v>
      </c>
    </row>
    <row r="34" spans="1:7" s="22" customFormat="1" ht="31.5">
      <c r="A34" s="30" t="s">
        <v>75</v>
      </c>
      <c r="B34" s="31" t="s">
        <v>54</v>
      </c>
      <c r="C34" s="167">
        <v>1682.6</v>
      </c>
      <c r="D34" s="78">
        <v>1661.6</v>
      </c>
      <c r="E34" s="37">
        <v>1579.2</v>
      </c>
      <c r="F34" s="164">
        <f t="shared" si="0"/>
        <v>95.04092441020704</v>
      </c>
      <c r="G34" s="18">
        <f t="shared" si="1"/>
        <v>-82.39999999999986</v>
      </c>
    </row>
    <row r="35" spans="1:7" s="22" customFormat="1" ht="31.5">
      <c r="A35" s="30" t="s">
        <v>68</v>
      </c>
      <c r="B35" s="31" t="s">
        <v>78</v>
      </c>
      <c r="C35" s="170">
        <f>C36</f>
        <v>1254.6</v>
      </c>
      <c r="D35" s="37">
        <f>D36</f>
        <v>1307.6</v>
      </c>
      <c r="E35" s="37">
        <f>E36</f>
        <v>1222</v>
      </c>
      <c r="F35" s="164">
        <f t="shared" si="0"/>
        <v>93.45365555215663</v>
      </c>
      <c r="G35" s="18">
        <f t="shared" si="1"/>
        <v>-85.59999999999991</v>
      </c>
    </row>
    <row r="36" spans="1:7" s="8" customFormat="1" ht="31.5">
      <c r="A36" s="38"/>
      <c r="B36" s="40" t="s">
        <v>288</v>
      </c>
      <c r="C36" s="171">
        <v>1254.6</v>
      </c>
      <c r="D36" s="60">
        <v>1307.6</v>
      </c>
      <c r="E36" s="39">
        <v>1222</v>
      </c>
      <c r="F36" s="164">
        <f t="shared" si="0"/>
        <v>93.45365555215663</v>
      </c>
      <c r="G36" s="18">
        <f t="shared" si="1"/>
        <v>-85.59999999999991</v>
      </c>
    </row>
    <row r="37" spans="1:7" s="8" customFormat="1" ht="31.5">
      <c r="A37" s="30" t="s">
        <v>239</v>
      </c>
      <c r="B37" s="31" t="s">
        <v>240</v>
      </c>
      <c r="C37" s="167">
        <v>0</v>
      </c>
      <c r="D37" s="78">
        <v>2073.7</v>
      </c>
      <c r="E37" s="37">
        <v>2066</v>
      </c>
      <c r="F37" s="164">
        <f t="shared" si="0"/>
        <v>99.62868303033227</v>
      </c>
      <c r="G37" s="18">
        <f t="shared" si="1"/>
        <v>-7.699999999999818</v>
      </c>
    </row>
    <row r="38" spans="1:9" ht="15.75">
      <c r="A38" s="30" t="s">
        <v>76</v>
      </c>
      <c r="B38" s="31" t="s">
        <v>58</v>
      </c>
      <c r="C38" s="167">
        <v>3397.7</v>
      </c>
      <c r="D38" s="78">
        <v>3098.7</v>
      </c>
      <c r="E38" s="37">
        <v>3047.2</v>
      </c>
      <c r="F38" s="164">
        <f t="shared" si="0"/>
        <v>98.33801271500951</v>
      </c>
      <c r="G38" s="18">
        <f t="shared" si="1"/>
        <v>-51.5</v>
      </c>
      <c r="I38" s="1" t="s">
        <v>182</v>
      </c>
    </row>
    <row r="39" spans="1:7" ht="15.75">
      <c r="A39" s="29">
        <v>1000</v>
      </c>
      <c r="B39" s="12" t="s">
        <v>3</v>
      </c>
      <c r="C39" s="17">
        <f>SUM(C45:C50)+C53+C54</f>
        <v>269189</v>
      </c>
      <c r="D39" s="17">
        <f>SUM(D45:D50)+D53+D54</f>
        <v>267402.60000000003</v>
      </c>
      <c r="E39" s="17">
        <f>SUM(E45:E50)+E53+E54</f>
        <v>265692.6</v>
      </c>
      <c r="F39" s="164">
        <f t="shared" si="0"/>
        <v>99.36051481922762</v>
      </c>
      <c r="G39" s="18">
        <f t="shared" si="1"/>
        <v>-1710.0000000000582</v>
      </c>
    </row>
    <row r="40" spans="1:7" ht="15.75">
      <c r="A40" s="41"/>
      <c r="B40" s="42" t="s">
        <v>278</v>
      </c>
      <c r="C40" s="80"/>
      <c r="D40" s="43"/>
      <c r="E40" s="43"/>
      <c r="F40" s="163"/>
      <c r="G40" s="44"/>
    </row>
    <row r="41" spans="1:7" ht="49.5" customHeight="1">
      <c r="A41" s="41"/>
      <c r="B41" s="45" t="s">
        <v>289</v>
      </c>
      <c r="C41" s="80">
        <v>102120.6</v>
      </c>
      <c r="D41" s="43">
        <v>113915.8</v>
      </c>
      <c r="E41" s="43">
        <v>113915.8</v>
      </c>
      <c r="F41" s="164">
        <f aca="true" t="shared" si="2" ref="F41:F95">(E41/D41)*100</f>
        <v>100</v>
      </c>
      <c r="G41" s="18">
        <f aca="true" t="shared" si="3" ref="G41:G95">E41-D41</f>
        <v>0</v>
      </c>
    </row>
    <row r="42" spans="1:7" ht="63">
      <c r="A42" s="41"/>
      <c r="B42" s="45" t="s">
        <v>233</v>
      </c>
      <c r="C42" s="80">
        <v>897.3</v>
      </c>
      <c r="D42" s="43">
        <v>1068</v>
      </c>
      <c r="E42" s="43">
        <v>551.9</v>
      </c>
      <c r="F42" s="164">
        <f t="shared" si="2"/>
        <v>51.67602996254681</v>
      </c>
      <c r="G42" s="18">
        <f t="shared" si="3"/>
        <v>-516.1</v>
      </c>
    </row>
    <row r="43" spans="1:7" ht="47.25">
      <c r="A43" s="41"/>
      <c r="B43" s="45" t="s">
        <v>232</v>
      </c>
      <c r="C43" s="80">
        <v>961.2</v>
      </c>
      <c r="D43" s="175">
        <v>1006.6</v>
      </c>
      <c r="E43" s="43">
        <v>714.7</v>
      </c>
      <c r="F43" s="164">
        <f t="shared" si="2"/>
        <v>71.00139082058415</v>
      </c>
      <c r="G43" s="18">
        <f t="shared" si="3"/>
        <v>-291.9</v>
      </c>
    </row>
    <row r="44" spans="1:7" ht="79.5" customHeight="1">
      <c r="A44" s="41"/>
      <c r="B44" s="45" t="s">
        <v>301</v>
      </c>
      <c r="C44" s="80">
        <v>0</v>
      </c>
      <c r="D44" s="175">
        <v>457.3</v>
      </c>
      <c r="E44" s="43">
        <v>457.3</v>
      </c>
      <c r="F44" s="164">
        <f t="shared" si="2"/>
        <v>100</v>
      </c>
      <c r="G44" s="18">
        <f t="shared" si="3"/>
        <v>0</v>
      </c>
    </row>
    <row r="45" spans="1:7" ht="15.75">
      <c r="A45" s="46" t="s">
        <v>79</v>
      </c>
      <c r="B45" s="47" t="s">
        <v>148</v>
      </c>
      <c r="C45" s="167">
        <v>58255.8</v>
      </c>
      <c r="D45" s="48">
        <v>55331.6</v>
      </c>
      <c r="E45" s="48">
        <v>54963.9</v>
      </c>
      <c r="F45" s="164">
        <f t="shared" si="2"/>
        <v>99.33546111082998</v>
      </c>
      <c r="G45" s="18">
        <f>E45-D45</f>
        <v>-367.6999999999971</v>
      </c>
    </row>
    <row r="46" spans="1:7" ht="47.25">
      <c r="A46" s="46" t="s">
        <v>80</v>
      </c>
      <c r="B46" s="47" t="s">
        <v>308</v>
      </c>
      <c r="C46" s="167">
        <v>175456.9</v>
      </c>
      <c r="D46" s="48">
        <v>176826.5</v>
      </c>
      <c r="E46" s="48">
        <v>176032.4</v>
      </c>
      <c r="F46" s="164">
        <f t="shared" si="2"/>
        <v>99.55091572812898</v>
      </c>
      <c r="G46" s="18">
        <f t="shared" si="3"/>
        <v>-794.1000000000058</v>
      </c>
    </row>
    <row r="47" spans="1:7" ht="47.25">
      <c r="A47" s="46" t="s">
        <v>81</v>
      </c>
      <c r="B47" s="47" t="s">
        <v>19</v>
      </c>
      <c r="C47" s="167">
        <v>10258.7</v>
      </c>
      <c r="D47" s="48">
        <v>10113</v>
      </c>
      <c r="E47" s="48">
        <v>10089.7</v>
      </c>
      <c r="F47" s="164">
        <f t="shared" si="2"/>
        <v>99.76960348066845</v>
      </c>
      <c r="G47" s="18">
        <f t="shared" si="3"/>
        <v>-23.299999999999272</v>
      </c>
    </row>
    <row r="48" spans="1:7" ht="31.5">
      <c r="A48" s="46" t="s">
        <v>82</v>
      </c>
      <c r="B48" s="47" t="s">
        <v>309</v>
      </c>
      <c r="C48" s="167">
        <v>1481.6</v>
      </c>
      <c r="D48" s="48">
        <v>1573.7</v>
      </c>
      <c r="E48" s="48">
        <v>1566</v>
      </c>
      <c r="F48" s="164">
        <f t="shared" si="2"/>
        <v>99.51070725042892</v>
      </c>
      <c r="G48" s="18">
        <f t="shared" si="3"/>
        <v>-7.7000000000000455</v>
      </c>
    </row>
    <row r="49" spans="1:7" s="19" customFormat="1" ht="66.75" customHeight="1">
      <c r="A49" s="46" t="s">
        <v>162</v>
      </c>
      <c r="B49" s="47" t="s">
        <v>163</v>
      </c>
      <c r="C49" s="167">
        <v>1148.9</v>
      </c>
      <c r="D49" s="48">
        <v>1096.4</v>
      </c>
      <c r="E49" s="48">
        <v>1087.6</v>
      </c>
      <c r="F49" s="164">
        <f t="shared" si="2"/>
        <v>99.19737322145201</v>
      </c>
      <c r="G49" s="18">
        <f t="shared" si="3"/>
        <v>-8.800000000000182</v>
      </c>
    </row>
    <row r="50" spans="1:7" s="19" customFormat="1" ht="38.25" customHeight="1">
      <c r="A50" s="46" t="s">
        <v>83</v>
      </c>
      <c r="B50" s="47" t="s">
        <v>84</v>
      </c>
      <c r="C50" s="172">
        <f>SUM(C51:C52)</f>
        <v>393.1</v>
      </c>
      <c r="D50" s="48">
        <f>SUM(D51:D52)</f>
        <v>498.70000000000005</v>
      </c>
      <c r="E50" s="48">
        <f>SUM(E51:E52)</f>
        <v>347.8</v>
      </c>
      <c r="F50" s="164">
        <f t="shared" si="2"/>
        <v>69.74132745137356</v>
      </c>
      <c r="G50" s="18">
        <f t="shared" si="3"/>
        <v>-150.90000000000003</v>
      </c>
    </row>
    <row r="51" spans="1:7" s="19" customFormat="1" ht="31.5">
      <c r="A51" s="50"/>
      <c r="B51" s="51" t="s">
        <v>290</v>
      </c>
      <c r="C51" s="171">
        <v>375</v>
      </c>
      <c r="D51" s="52">
        <v>480.6</v>
      </c>
      <c r="E51" s="52">
        <v>335.1</v>
      </c>
      <c r="F51" s="164">
        <f t="shared" si="2"/>
        <v>69.72534332084894</v>
      </c>
      <c r="G51" s="18">
        <f t="shared" si="3"/>
        <v>-145.5</v>
      </c>
    </row>
    <row r="52" spans="1:7" s="19" customFormat="1" ht="47.25">
      <c r="A52" s="50"/>
      <c r="B52" s="51" t="s">
        <v>20</v>
      </c>
      <c r="C52" s="171">
        <v>18.1</v>
      </c>
      <c r="D52" s="52">
        <v>18.1</v>
      </c>
      <c r="E52" s="52">
        <v>12.7</v>
      </c>
      <c r="F52" s="164">
        <f t="shared" si="2"/>
        <v>70.16574585635358</v>
      </c>
      <c r="G52" s="18">
        <f t="shared" si="3"/>
        <v>-5.400000000000002</v>
      </c>
    </row>
    <row r="53" spans="1:7" s="19" customFormat="1" ht="31.5">
      <c r="A53" s="46" t="s">
        <v>180</v>
      </c>
      <c r="B53" s="122" t="s">
        <v>181</v>
      </c>
      <c r="C53" s="167">
        <v>1022</v>
      </c>
      <c r="D53" s="48">
        <v>1079.4</v>
      </c>
      <c r="E53" s="48">
        <v>784.6</v>
      </c>
      <c r="F53" s="164">
        <f t="shared" si="2"/>
        <v>72.68853066518436</v>
      </c>
      <c r="G53" s="18">
        <f t="shared" si="3"/>
        <v>-294.80000000000007</v>
      </c>
    </row>
    <row r="54" spans="1:7" s="10" customFormat="1" ht="42.75" customHeight="1">
      <c r="A54" s="54" t="s">
        <v>149</v>
      </c>
      <c r="B54" s="55" t="s">
        <v>310</v>
      </c>
      <c r="C54" s="167">
        <v>21172</v>
      </c>
      <c r="D54" s="56">
        <v>20883.3</v>
      </c>
      <c r="E54" s="56">
        <v>20820.6</v>
      </c>
      <c r="F54" s="164">
        <f t="shared" si="2"/>
        <v>99.69976009538722</v>
      </c>
      <c r="G54" s="18">
        <f t="shared" si="3"/>
        <v>-62.70000000000073</v>
      </c>
    </row>
    <row r="55" spans="1:7" ht="15.75">
      <c r="A55" s="2">
        <v>2000</v>
      </c>
      <c r="B55" s="3" t="s">
        <v>4</v>
      </c>
      <c r="C55" s="17">
        <f>SUM(C67:C73)</f>
        <v>70516.7</v>
      </c>
      <c r="D55" s="17">
        <f>SUM(D67:D73)</f>
        <v>69629.9</v>
      </c>
      <c r="E55" s="17">
        <f>SUM(E67:E73)</f>
        <v>67663.59999999999</v>
      </c>
      <c r="F55" s="164">
        <f t="shared" si="2"/>
        <v>97.17606947590043</v>
      </c>
      <c r="G55" s="18">
        <f t="shared" si="3"/>
        <v>-1966.300000000003</v>
      </c>
    </row>
    <row r="56" spans="1:7" ht="25.5" customHeight="1">
      <c r="A56" s="4"/>
      <c r="B56" s="42" t="s">
        <v>44</v>
      </c>
      <c r="C56" s="17">
        <v>13946.5</v>
      </c>
      <c r="D56" s="44">
        <v>13946.5</v>
      </c>
      <c r="E56" s="44">
        <v>13946.5</v>
      </c>
      <c r="F56" s="164">
        <f t="shared" si="2"/>
        <v>100</v>
      </c>
      <c r="G56" s="18">
        <f t="shared" si="3"/>
        <v>0</v>
      </c>
    </row>
    <row r="57" spans="1:7" ht="15.75">
      <c r="A57" s="4"/>
      <c r="B57" s="5" t="s">
        <v>164</v>
      </c>
      <c r="C57" s="17">
        <v>1483.3</v>
      </c>
      <c r="D57" s="44">
        <v>1483.3</v>
      </c>
      <c r="E57" s="44">
        <v>1483.3</v>
      </c>
      <c r="F57" s="164">
        <f t="shared" si="2"/>
        <v>100</v>
      </c>
      <c r="G57" s="18">
        <f t="shared" si="3"/>
        <v>0</v>
      </c>
    </row>
    <row r="58" spans="1:7" ht="15.75">
      <c r="A58" s="4"/>
      <c r="B58" s="5" t="s">
        <v>165</v>
      </c>
      <c r="C58" s="17">
        <v>1182.3</v>
      </c>
      <c r="D58" s="44">
        <v>1182.3</v>
      </c>
      <c r="E58" s="44">
        <v>1182.3</v>
      </c>
      <c r="F58" s="164">
        <f t="shared" si="2"/>
        <v>100</v>
      </c>
      <c r="G58" s="18">
        <f t="shared" si="3"/>
        <v>0</v>
      </c>
    </row>
    <row r="59" spans="1:7" ht="15.75">
      <c r="A59" s="4"/>
      <c r="B59" s="5" t="s">
        <v>166</v>
      </c>
      <c r="C59" s="17">
        <v>0</v>
      </c>
      <c r="D59" s="44">
        <v>530</v>
      </c>
      <c r="E59" s="44">
        <v>530</v>
      </c>
      <c r="F59" s="164">
        <f t="shared" si="2"/>
        <v>100</v>
      </c>
      <c r="G59" s="18">
        <f t="shared" si="3"/>
        <v>0</v>
      </c>
    </row>
    <row r="60" spans="1:7" ht="15.75">
      <c r="A60" s="4"/>
      <c r="B60" s="5" t="s">
        <v>167</v>
      </c>
      <c r="C60" s="17">
        <v>0</v>
      </c>
      <c r="D60" s="44">
        <v>300</v>
      </c>
      <c r="E60" s="44">
        <v>300</v>
      </c>
      <c r="F60" s="164">
        <f t="shared" si="2"/>
        <v>100</v>
      </c>
      <c r="G60" s="18">
        <f t="shared" si="3"/>
        <v>0</v>
      </c>
    </row>
    <row r="61" spans="1:7" ht="15.75">
      <c r="A61" s="4"/>
      <c r="B61" s="5" t="s">
        <v>209</v>
      </c>
      <c r="C61" s="17">
        <v>257.4</v>
      </c>
      <c r="D61" s="44">
        <v>257.4</v>
      </c>
      <c r="E61" s="44">
        <v>257.4</v>
      </c>
      <c r="F61" s="164">
        <f t="shared" si="2"/>
        <v>100</v>
      </c>
      <c r="G61" s="18">
        <f t="shared" si="3"/>
        <v>0</v>
      </c>
    </row>
    <row r="62" spans="1:7" ht="15.75">
      <c r="A62" s="4"/>
      <c r="B62" s="5" t="s">
        <v>210</v>
      </c>
      <c r="C62" s="17">
        <v>1170.7</v>
      </c>
      <c r="D62" s="44">
        <v>1170.7</v>
      </c>
      <c r="E62" s="44">
        <v>1170.7</v>
      </c>
      <c r="F62" s="164">
        <f t="shared" si="2"/>
        <v>100</v>
      </c>
      <c r="G62" s="18">
        <f t="shared" si="3"/>
        <v>0</v>
      </c>
    </row>
    <row r="63" spans="1:10" ht="63">
      <c r="A63" s="4"/>
      <c r="B63" s="45" t="s">
        <v>317</v>
      </c>
      <c r="C63" s="17">
        <v>531.1</v>
      </c>
      <c r="D63" s="44">
        <v>531.1</v>
      </c>
      <c r="E63" s="44">
        <v>531.1</v>
      </c>
      <c r="F63" s="164">
        <f t="shared" si="2"/>
        <v>100</v>
      </c>
      <c r="G63" s="18">
        <f t="shared" si="3"/>
        <v>0</v>
      </c>
      <c r="J63" s="1" t="s">
        <v>307</v>
      </c>
    </row>
    <row r="64" spans="1:7" ht="15.75">
      <c r="A64" s="4"/>
      <c r="B64" s="5" t="s">
        <v>45</v>
      </c>
      <c r="C64" s="17">
        <v>0</v>
      </c>
      <c r="D64" s="44">
        <v>100</v>
      </c>
      <c r="E64" s="44">
        <v>35</v>
      </c>
      <c r="F64" s="164">
        <f t="shared" si="2"/>
        <v>35</v>
      </c>
      <c r="G64" s="18">
        <f t="shared" si="3"/>
        <v>-65</v>
      </c>
    </row>
    <row r="65" spans="1:7" ht="31.5">
      <c r="A65" s="4"/>
      <c r="B65" s="45" t="s">
        <v>337</v>
      </c>
      <c r="C65" s="17"/>
      <c r="D65" s="44">
        <v>890</v>
      </c>
      <c r="E65" s="44">
        <v>888.1</v>
      </c>
      <c r="F65" s="164">
        <f t="shared" si="2"/>
        <v>99.78651685393258</v>
      </c>
      <c r="G65" s="18">
        <f t="shared" si="3"/>
        <v>-1.8999999999999773</v>
      </c>
    </row>
    <row r="66" spans="1:7" ht="63">
      <c r="A66" s="4"/>
      <c r="B66" s="45" t="s">
        <v>302</v>
      </c>
      <c r="C66" s="17">
        <v>0</v>
      </c>
      <c r="D66" s="44">
        <v>3009.3</v>
      </c>
      <c r="E66" s="44">
        <v>3009.3</v>
      </c>
      <c r="F66" s="164">
        <f t="shared" si="2"/>
        <v>100</v>
      </c>
      <c r="G66" s="18">
        <f t="shared" si="3"/>
        <v>0</v>
      </c>
    </row>
    <row r="67" spans="1:7" ht="31.5">
      <c r="A67" s="46" t="s">
        <v>85</v>
      </c>
      <c r="B67" s="47" t="s">
        <v>22</v>
      </c>
      <c r="C67" s="167">
        <v>36761.2</v>
      </c>
      <c r="D67" s="48">
        <v>39922.8</v>
      </c>
      <c r="E67" s="48">
        <v>38565.4</v>
      </c>
      <c r="F67" s="164">
        <f t="shared" si="2"/>
        <v>96.59993788010861</v>
      </c>
      <c r="G67" s="18">
        <f t="shared" si="3"/>
        <v>-1357.4000000000015</v>
      </c>
    </row>
    <row r="68" spans="1:7" s="22" customFormat="1" ht="31.5">
      <c r="A68" s="46" t="s">
        <v>86</v>
      </c>
      <c r="B68" s="47" t="s">
        <v>23</v>
      </c>
      <c r="C68" s="167">
        <v>4525.6</v>
      </c>
      <c r="D68" s="48">
        <v>3821.2</v>
      </c>
      <c r="E68" s="48">
        <v>3821.2</v>
      </c>
      <c r="F68" s="164">
        <f t="shared" si="2"/>
        <v>100</v>
      </c>
      <c r="G68" s="18">
        <f t="shared" si="3"/>
        <v>0</v>
      </c>
    </row>
    <row r="69" spans="1:7" s="20" customFormat="1" ht="15.75">
      <c r="A69" s="46" t="s">
        <v>87</v>
      </c>
      <c r="B69" s="47" t="s">
        <v>88</v>
      </c>
      <c r="C69" s="167">
        <v>1042.8</v>
      </c>
      <c r="D69" s="48">
        <v>1102.8</v>
      </c>
      <c r="E69" s="48">
        <v>1044.7</v>
      </c>
      <c r="F69" s="164">
        <f t="shared" si="2"/>
        <v>94.73159231048241</v>
      </c>
      <c r="G69" s="18">
        <f t="shared" si="3"/>
        <v>-58.09999999999991</v>
      </c>
    </row>
    <row r="70" spans="1:7" s="19" customFormat="1" ht="47.25">
      <c r="A70" s="46" t="s">
        <v>89</v>
      </c>
      <c r="B70" s="47" t="s">
        <v>90</v>
      </c>
      <c r="C70" s="167">
        <v>5627.8</v>
      </c>
      <c r="D70" s="48">
        <v>5790.9</v>
      </c>
      <c r="E70" s="48">
        <v>5589.9</v>
      </c>
      <c r="F70" s="164">
        <f t="shared" si="2"/>
        <v>96.52903693726364</v>
      </c>
      <c r="G70" s="18">
        <f t="shared" si="3"/>
        <v>-201</v>
      </c>
    </row>
    <row r="71" spans="1:7" s="19" customFormat="1" ht="31.5">
      <c r="A71" s="124" t="s">
        <v>183</v>
      </c>
      <c r="B71" s="122" t="s">
        <v>184</v>
      </c>
      <c r="C71" s="167">
        <v>531.1</v>
      </c>
      <c r="D71" s="48">
        <v>6704.2</v>
      </c>
      <c r="E71" s="48">
        <v>6704.2</v>
      </c>
      <c r="F71" s="164">
        <f t="shared" si="2"/>
        <v>100</v>
      </c>
      <c r="G71" s="18">
        <f t="shared" si="3"/>
        <v>0</v>
      </c>
    </row>
    <row r="72" spans="1:7" s="19" customFormat="1" ht="15.75">
      <c r="A72" s="46" t="s">
        <v>91</v>
      </c>
      <c r="B72" s="47" t="s">
        <v>93</v>
      </c>
      <c r="C72" s="167">
        <v>628.2</v>
      </c>
      <c r="D72" s="48">
        <v>540</v>
      </c>
      <c r="E72" s="48">
        <v>540</v>
      </c>
      <c r="F72" s="164">
        <f t="shared" si="2"/>
        <v>100</v>
      </c>
      <c r="G72" s="18">
        <f t="shared" si="3"/>
        <v>0</v>
      </c>
    </row>
    <row r="73" spans="1:7" s="19" customFormat="1" ht="31.5">
      <c r="A73" s="46" t="s">
        <v>92</v>
      </c>
      <c r="B73" s="47" t="s">
        <v>94</v>
      </c>
      <c r="C73" s="167">
        <v>21400</v>
      </c>
      <c r="D73" s="49">
        <v>11748</v>
      </c>
      <c r="E73" s="49">
        <v>11398.2</v>
      </c>
      <c r="F73" s="164">
        <f t="shared" si="2"/>
        <v>97.02247191011236</v>
      </c>
      <c r="G73" s="18">
        <f t="shared" si="3"/>
        <v>-349.7999999999993</v>
      </c>
    </row>
    <row r="74" spans="1:7" s="19" customFormat="1" ht="31.5">
      <c r="A74" s="50"/>
      <c r="B74" s="51" t="s">
        <v>244</v>
      </c>
      <c r="C74" s="171">
        <v>15150</v>
      </c>
      <c r="D74" s="52">
        <v>5355</v>
      </c>
      <c r="E74" s="52">
        <v>5022.4</v>
      </c>
      <c r="F74" s="164">
        <f t="shared" si="2"/>
        <v>93.78898225957049</v>
      </c>
      <c r="G74" s="18">
        <f t="shared" si="3"/>
        <v>-332.60000000000036</v>
      </c>
    </row>
    <row r="75" spans="1:7" s="19" customFormat="1" ht="63">
      <c r="A75" s="50"/>
      <c r="B75" s="123" t="s">
        <v>243</v>
      </c>
      <c r="C75" s="171">
        <v>3200</v>
      </c>
      <c r="D75" s="52">
        <v>2886.7</v>
      </c>
      <c r="E75" s="52">
        <v>2886.7</v>
      </c>
      <c r="F75" s="164">
        <f t="shared" si="2"/>
        <v>100</v>
      </c>
      <c r="G75" s="18">
        <f t="shared" si="3"/>
        <v>0</v>
      </c>
    </row>
    <row r="76" spans="1:7" s="21" customFormat="1" ht="47.25">
      <c r="A76" s="50"/>
      <c r="B76" s="123" t="s">
        <v>185</v>
      </c>
      <c r="C76" s="171">
        <v>800</v>
      </c>
      <c r="D76" s="52">
        <v>707.5</v>
      </c>
      <c r="E76" s="52">
        <v>707.5</v>
      </c>
      <c r="F76" s="164">
        <f t="shared" si="2"/>
        <v>100</v>
      </c>
      <c r="G76" s="18">
        <f t="shared" si="3"/>
        <v>0</v>
      </c>
    </row>
    <row r="77" spans="1:7" s="21" customFormat="1" ht="63">
      <c r="A77" s="149"/>
      <c r="B77" s="150" t="s">
        <v>298</v>
      </c>
      <c r="C77" s="171">
        <v>0</v>
      </c>
      <c r="D77" s="52">
        <v>350</v>
      </c>
      <c r="E77" s="52">
        <v>350</v>
      </c>
      <c r="F77" s="164">
        <f t="shared" si="2"/>
        <v>100</v>
      </c>
      <c r="G77" s="18">
        <f t="shared" si="3"/>
        <v>0</v>
      </c>
    </row>
    <row r="78" spans="1:7" s="21" customFormat="1" ht="47.25">
      <c r="A78" s="149"/>
      <c r="B78" s="150" t="s">
        <v>316</v>
      </c>
      <c r="C78" s="171">
        <v>0</v>
      </c>
      <c r="D78" s="52">
        <v>182</v>
      </c>
      <c r="E78" s="52">
        <v>167.5</v>
      </c>
      <c r="F78" s="164">
        <f t="shared" si="2"/>
        <v>92.03296703296702</v>
      </c>
      <c r="G78" s="18">
        <f t="shared" si="3"/>
        <v>-14.5</v>
      </c>
    </row>
    <row r="79" spans="1:7" s="115" customFormat="1" ht="15.75">
      <c r="A79" s="6">
        <v>3000</v>
      </c>
      <c r="B79" s="7" t="s">
        <v>24</v>
      </c>
      <c r="C79" s="59">
        <f>C81+C82+C83+C84+C85+C86+C87+C88+C89+C90+C91+C92+C93+C95+C96+C97+C98</f>
        <v>24913.999999999996</v>
      </c>
      <c r="D79" s="59">
        <f>D81+D82+D83+D84+D85+D86+D87+D88+D89+D90+D91+D92+D93+D95+D96+D97+D98</f>
        <v>21897</v>
      </c>
      <c r="E79" s="59">
        <f>E81+E82+E83+E84+E85+E86+E87+E88+E89+E90+E91+E92+E93+E95+E96+E97+E98</f>
        <v>21732.3</v>
      </c>
      <c r="F79" s="164">
        <f t="shared" si="2"/>
        <v>99.2478421701603</v>
      </c>
      <c r="G79" s="18">
        <f t="shared" si="3"/>
        <v>-164.70000000000073</v>
      </c>
    </row>
    <row r="80" spans="1:7" s="82" customFormat="1" ht="15.75">
      <c r="A80" s="84"/>
      <c r="B80" s="86" t="s">
        <v>248</v>
      </c>
      <c r="C80" s="59">
        <v>285.8</v>
      </c>
      <c r="D80" s="87">
        <v>305.8</v>
      </c>
      <c r="E80" s="87">
        <v>268.4</v>
      </c>
      <c r="F80" s="164">
        <f t="shared" si="2"/>
        <v>87.76978417266186</v>
      </c>
      <c r="G80" s="18">
        <f t="shared" si="3"/>
        <v>-37.400000000000034</v>
      </c>
    </row>
    <row r="81" spans="1:7" s="82" customFormat="1" ht="31.5">
      <c r="A81" s="54" t="s">
        <v>95</v>
      </c>
      <c r="B81" s="55" t="s">
        <v>96</v>
      </c>
      <c r="C81" s="167">
        <v>387.2</v>
      </c>
      <c r="D81" s="56">
        <v>380.7</v>
      </c>
      <c r="E81" s="56">
        <v>380.6</v>
      </c>
      <c r="F81" s="164">
        <f t="shared" si="2"/>
        <v>99.97373259784608</v>
      </c>
      <c r="G81" s="18">
        <f t="shared" si="3"/>
        <v>-0.0999999999999659</v>
      </c>
    </row>
    <row r="82" spans="1:7" s="82" customFormat="1" ht="31.5">
      <c r="A82" s="54" t="s">
        <v>97</v>
      </c>
      <c r="B82" s="55" t="s">
        <v>27</v>
      </c>
      <c r="C82" s="167">
        <v>48</v>
      </c>
      <c r="D82" s="56">
        <v>34.5</v>
      </c>
      <c r="E82" s="56">
        <v>34.4</v>
      </c>
      <c r="F82" s="164">
        <f t="shared" si="2"/>
        <v>99.71014492753622</v>
      </c>
      <c r="G82" s="18">
        <f t="shared" si="3"/>
        <v>-0.10000000000000142</v>
      </c>
    </row>
    <row r="83" spans="1:7" s="82" customFormat="1" ht="47.25">
      <c r="A83" s="54" t="s">
        <v>98</v>
      </c>
      <c r="B83" s="55" t="s">
        <v>0</v>
      </c>
      <c r="C83" s="167">
        <v>5400</v>
      </c>
      <c r="D83" s="56">
        <v>3960.9</v>
      </c>
      <c r="E83" s="56">
        <v>3960.9</v>
      </c>
      <c r="F83" s="164">
        <f t="shared" si="2"/>
        <v>100</v>
      </c>
      <c r="G83" s="18">
        <f t="shared" si="3"/>
        <v>0</v>
      </c>
    </row>
    <row r="84" spans="1:7" s="11" customFormat="1" ht="31.5">
      <c r="A84" s="54" t="s">
        <v>99</v>
      </c>
      <c r="B84" s="55" t="s">
        <v>1</v>
      </c>
      <c r="C84" s="167">
        <v>350</v>
      </c>
      <c r="D84" s="56">
        <v>257.5</v>
      </c>
      <c r="E84" s="56">
        <v>257.4</v>
      </c>
      <c r="F84" s="164">
        <f t="shared" si="2"/>
        <v>99.96116504854368</v>
      </c>
      <c r="G84" s="18">
        <f t="shared" si="3"/>
        <v>-0.10000000000002274</v>
      </c>
    </row>
    <row r="85" spans="1:7" s="11" customFormat="1" ht="31.5">
      <c r="A85" s="54" t="s">
        <v>100</v>
      </c>
      <c r="B85" s="55" t="s">
        <v>28</v>
      </c>
      <c r="C85" s="167">
        <v>81.6</v>
      </c>
      <c r="D85" s="56">
        <v>81.6</v>
      </c>
      <c r="E85" s="56">
        <v>81.6</v>
      </c>
      <c r="F85" s="164">
        <f t="shared" si="2"/>
        <v>100</v>
      </c>
      <c r="G85" s="18">
        <f t="shared" si="3"/>
        <v>0</v>
      </c>
    </row>
    <row r="86" spans="1:7" s="82" customFormat="1" ht="31.5">
      <c r="A86" s="54" t="s">
        <v>101</v>
      </c>
      <c r="B86" s="55" t="s">
        <v>245</v>
      </c>
      <c r="C86" s="167">
        <v>48.2</v>
      </c>
      <c r="D86" s="56">
        <v>68.2</v>
      </c>
      <c r="E86" s="56">
        <v>61.8</v>
      </c>
      <c r="F86" s="164">
        <f t="shared" si="2"/>
        <v>90.6158357771261</v>
      </c>
      <c r="G86" s="18">
        <f t="shared" si="3"/>
        <v>-6.400000000000006</v>
      </c>
    </row>
    <row r="87" spans="1:7" s="82" customFormat="1" ht="63">
      <c r="A87" s="54" t="s">
        <v>102</v>
      </c>
      <c r="B87" s="55" t="s">
        <v>29</v>
      </c>
      <c r="C87" s="167">
        <v>3693.3</v>
      </c>
      <c r="D87" s="56">
        <v>3705.7</v>
      </c>
      <c r="E87" s="56">
        <v>3704.5</v>
      </c>
      <c r="F87" s="164">
        <f t="shared" si="2"/>
        <v>99.9676174541922</v>
      </c>
      <c r="G87" s="18">
        <f t="shared" si="3"/>
        <v>-1.199999999999818</v>
      </c>
    </row>
    <row r="88" spans="1:7" s="82" customFormat="1" ht="31.5">
      <c r="A88" s="54" t="s">
        <v>103</v>
      </c>
      <c r="B88" s="55" t="s">
        <v>150</v>
      </c>
      <c r="C88" s="167">
        <v>2179.4</v>
      </c>
      <c r="D88" s="56">
        <v>1982.2</v>
      </c>
      <c r="E88" s="56">
        <v>1893.9</v>
      </c>
      <c r="F88" s="164">
        <f t="shared" si="2"/>
        <v>95.54535364746242</v>
      </c>
      <c r="G88" s="18">
        <f t="shared" si="3"/>
        <v>-88.29999999999995</v>
      </c>
    </row>
    <row r="89" spans="1:7" s="11" customFormat="1" ht="31.5">
      <c r="A89" s="54" t="s">
        <v>104</v>
      </c>
      <c r="B89" s="55" t="s">
        <v>311</v>
      </c>
      <c r="C89" s="167">
        <v>1929.4</v>
      </c>
      <c r="D89" s="56">
        <v>1708.9</v>
      </c>
      <c r="E89" s="56">
        <v>1680.3</v>
      </c>
      <c r="F89" s="164">
        <f t="shared" si="2"/>
        <v>98.32640880098307</v>
      </c>
      <c r="G89" s="18">
        <f t="shared" si="3"/>
        <v>-28.600000000000136</v>
      </c>
    </row>
    <row r="90" spans="1:7" s="82" customFormat="1" ht="78.75">
      <c r="A90" s="54" t="s">
        <v>105</v>
      </c>
      <c r="B90" s="55" t="s">
        <v>106</v>
      </c>
      <c r="C90" s="167">
        <v>360</v>
      </c>
      <c r="D90" s="58">
        <v>448</v>
      </c>
      <c r="E90" s="58">
        <v>447.7</v>
      </c>
      <c r="F90" s="164">
        <f t="shared" si="2"/>
        <v>99.93303571428571</v>
      </c>
      <c r="G90" s="18">
        <f t="shared" si="3"/>
        <v>-0.30000000000001137</v>
      </c>
    </row>
    <row r="91" spans="1:7" s="11" customFormat="1" ht="78.75">
      <c r="A91" s="54" t="s">
        <v>107</v>
      </c>
      <c r="B91" s="55" t="s">
        <v>30</v>
      </c>
      <c r="C91" s="167">
        <v>1750</v>
      </c>
      <c r="D91" s="56">
        <v>1594.5</v>
      </c>
      <c r="E91" s="56">
        <v>1594.5</v>
      </c>
      <c r="F91" s="164">
        <f t="shared" si="2"/>
        <v>100</v>
      </c>
      <c r="G91" s="18">
        <f t="shared" si="3"/>
        <v>0</v>
      </c>
    </row>
    <row r="92" spans="1:7" s="11" customFormat="1" ht="47.25">
      <c r="A92" s="54" t="s">
        <v>108</v>
      </c>
      <c r="B92" s="55" t="s">
        <v>109</v>
      </c>
      <c r="C92" s="167">
        <v>46</v>
      </c>
      <c r="D92" s="56">
        <v>46</v>
      </c>
      <c r="E92" s="56">
        <v>46</v>
      </c>
      <c r="F92" s="164">
        <f t="shared" si="2"/>
        <v>100</v>
      </c>
      <c r="G92" s="18">
        <f t="shared" si="3"/>
        <v>0</v>
      </c>
    </row>
    <row r="93" spans="1:7" s="116" customFormat="1" ht="31.5">
      <c r="A93" s="54" t="s">
        <v>151</v>
      </c>
      <c r="B93" s="55" t="s">
        <v>300</v>
      </c>
      <c r="C93" s="167">
        <v>7672.3</v>
      </c>
      <c r="D93" s="56">
        <v>7540.3</v>
      </c>
      <c r="E93" s="56">
        <v>7503.4</v>
      </c>
      <c r="F93" s="164">
        <f t="shared" si="2"/>
        <v>99.51062955054837</v>
      </c>
      <c r="G93" s="18">
        <f t="shared" si="3"/>
        <v>-36.900000000000546</v>
      </c>
    </row>
    <row r="94" spans="1:7" s="116" customFormat="1" ht="63">
      <c r="A94" s="54"/>
      <c r="B94" s="61" t="s">
        <v>298</v>
      </c>
      <c r="C94" s="171">
        <v>0</v>
      </c>
      <c r="D94" s="151">
        <v>500</v>
      </c>
      <c r="E94" s="151">
        <v>330.8</v>
      </c>
      <c r="F94" s="164">
        <f t="shared" si="2"/>
        <v>66.16000000000001</v>
      </c>
      <c r="G94" s="18">
        <f t="shared" si="3"/>
        <v>-169.2</v>
      </c>
    </row>
    <row r="95" spans="1:7" s="11" customFormat="1" ht="31.5">
      <c r="A95" s="54" t="s">
        <v>110</v>
      </c>
      <c r="B95" s="55" t="s">
        <v>31</v>
      </c>
      <c r="C95" s="167">
        <v>23</v>
      </c>
      <c r="D95" s="56">
        <v>11.1</v>
      </c>
      <c r="E95" s="56">
        <v>10.9</v>
      </c>
      <c r="F95" s="164">
        <f t="shared" si="2"/>
        <v>98.1981981981982</v>
      </c>
      <c r="G95" s="18">
        <f t="shared" si="3"/>
        <v>-0.1999999999999993</v>
      </c>
    </row>
    <row r="96" spans="1:7" s="11" customFormat="1" ht="15.75">
      <c r="A96" s="54" t="s">
        <v>247</v>
      </c>
      <c r="B96" s="55" t="s">
        <v>246</v>
      </c>
      <c r="C96" s="167">
        <v>45</v>
      </c>
      <c r="D96" s="56">
        <v>22</v>
      </c>
      <c r="E96" s="56">
        <v>20.3</v>
      </c>
      <c r="F96" s="164">
        <f aca="true" t="shared" si="4" ref="F96:F159">(E96/D96)*100</f>
        <v>92.27272727272727</v>
      </c>
      <c r="G96" s="18">
        <f aca="true" t="shared" si="5" ref="G96:G159">E96-D96</f>
        <v>-1.6999999999999993</v>
      </c>
    </row>
    <row r="97" spans="1:7" s="11" customFormat="1" ht="15.75">
      <c r="A97" s="54" t="s">
        <v>111</v>
      </c>
      <c r="B97" s="55" t="s">
        <v>112</v>
      </c>
      <c r="C97" s="167">
        <v>152</v>
      </c>
      <c r="D97" s="56">
        <v>54.9</v>
      </c>
      <c r="E97" s="56">
        <v>54.1</v>
      </c>
      <c r="F97" s="164">
        <f t="shared" si="4"/>
        <v>98.54280510018215</v>
      </c>
      <c r="G97" s="18">
        <f t="shared" si="5"/>
        <v>-0.7999999999999972</v>
      </c>
    </row>
    <row r="98" spans="1:7" s="11" customFormat="1" ht="63">
      <c r="A98" s="54" t="s">
        <v>25</v>
      </c>
      <c r="B98" s="55" t="s">
        <v>26</v>
      </c>
      <c r="C98" s="167">
        <v>748.6</v>
      </c>
      <c r="D98" s="56">
        <v>0</v>
      </c>
      <c r="E98" s="56">
        <v>0</v>
      </c>
      <c r="F98" s="164">
        <v>0</v>
      </c>
      <c r="G98" s="18">
        <f t="shared" si="5"/>
        <v>0</v>
      </c>
    </row>
    <row r="99" spans="1:7" s="11" customFormat="1" ht="15.75">
      <c r="A99" s="29">
        <v>4000</v>
      </c>
      <c r="B99" s="3" t="s">
        <v>6</v>
      </c>
      <c r="C99" s="17">
        <f>SUM(C100:C104)</f>
        <v>17474.1</v>
      </c>
      <c r="D99" s="17">
        <f>SUM(D100:D104)</f>
        <v>15431.6</v>
      </c>
      <c r="E99" s="17">
        <f>SUM(E100:E104)</f>
        <v>15037</v>
      </c>
      <c r="F99" s="164">
        <f t="shared" si="4"/>
        <v>97.44290935483035</v>
      </c>
      <c r="G99" s="18">
        <f t="shared" si="5"/>
        <v>-394.60000000000036</v>
      </c>
    </row>
    <row r="100" spans="1:7" s="11" customFormat="1" ht="15.75">
      <c r="A100" s="54" t="s">
        <v>113</v>
      </c>
      <c r="B100" s="55" t="s">
        <v>114</v>
      </c>
      <c r="C100" s="173">
        <v>3644.9</v>
      </c>
      <c r="D100" s="83">
        <v>3468.5</v>
      </c>
      <c r="E100" s="83">
        <v>3458.1</v>
      </c>
      <c r="F100" s="164">
        <f t="shared" si="4"/>
        <v>99.70015856998702</v>
      </c>
      <c r="G100" s="18">
        <f t="shared" si="5"/>
        <v>-10.400000000000091</v>
      </c>
    </row>
    <row r="101" spans="1:7" s="11" customFormat="1" ht="15.75">
      <c r="A101" s="54" t="s">
        <v>115</v>
      </c>
      <c r="B101" s="55" t="s">
        <v>116</v>
      </c>
      <c r="C101" s="173">
        <v>1420.4</v>
      </c>
      <c r="D101" s="83">
        <v>1262.3</v>
      </c>
      <c r="E101" s="83">
        <v>1255.7</v>
      </c>
      <c r="F101" s="164">
        <f t="shared" si="4"/>
        <v>99.47714489424068</v>
      </c>
      <c r="G101" s="18">
        <f t="shared" si="5"/>
        <v>-6.599999999999909</v>
      </c>
    </row>
    <row r="102" spans="1:7" s="116" customFormat="1" ht="31.5">
      <c r="A102" s="54" t="s">
        <v>117</v>
      </c>
      <c r="B102" s="55" t="s">
        <v>118</v>
      </c>
      <c r="C102" s="173">
        <v>8567.7</v>
      </c>
      <c r="D102" s="83">
        <v>7976.7</v>
      </c>
      <c r="E102" s="83">
        <v>7796.2</v>
      </c>
      <c r="F102" s="164">
        <f t="shared" si="4"/>
        <v>97.7371594769767</v>
      </c>
      <c r="G102" s="18">
        <f t="shared" si="5"/>
        <v>-180.5</v>
      </c>
    </row>
    <row r="103" spans="1:7" s="82" customFormat="1" ht="31.5">
      <c r="A103" s="125" t="s">
        <v>121</v>
      </c>
      <c r="B103" s="55" t="s">
        <v>119</v>
      </c>
      <c r="C103" s="172">
        <v>797.9</v>
      </c>
      <c r="D103" s="56">
        <v>786.7</v>
      </c>
      <c r="E103" s="56">
        <v>786.3</v>
      </c>
      <c r="F103" s="164">
        <f t="shared" si="4"/>
        <v>99.94915469683487</v>
      </c>
      <c r="G103" s="18">
        <f t="shared" si="5"/>
        <v>-0.40000000000009095</v>
      </c>
    </row>
    <row r="104" spans="1:7" s="9" customFormat="1" ht="15.75">
      <c r="A104" s="126" t="s">
        <v>122</v>
      </c>
      <c r="B104" s="127" t="s">
        <v>120</v>
      </c>
      <c r="C104" s="173">
        <v>3043.2</v>
      </c>
      <c r="D104" s="79">
        <v>1937.4</v>
      </c>
      <c r="E104" s="79">
        <v>1740.7</v>
      </c>
      <c r="F104" s="164">
        <f t="shared" si="4"/>
        <v>89.84721792092495</v>
      </c>
      <c r="G104" s="18">
        <f t="shared" si="5"/>
        <v>-196.70000000000005</v>
      </c>
    </row>
    <row r="105" spans="1:7" s="10" customFormat="1" ht="15.75">
      <c r="A105" s="29">
        <v>5000</v>
      </c>
      <c r="B105" s="12" t="s">
        <v>7</v>
      </c>
      <c r="C105" s="17">
        <f>SUM(C106:C111)</f>
        <v>18039</v>
      </c>
      <c r="D105" s="17">
        <f>SUM(D106:D111)</f>
        <v>15686.699999999999</v>
      </c>
      <c r="E105" s="17">
        <f>SUM(E106:E111)</f>
        <v>15648.6</v>
      </c>
      <c r="F105" s="164">
        <f t="shared" si="4"/>
        <v>99.75711908814475</v>
      </c>
      <c r="G105" s="18">
        <f t="shared" si="5"/>
        <v>-38.099999999998545</v>
      </c>
    </row>
    <row r="106" spans="1:7" s="11" customFormat="1" ht="31.5">
      <c r="A106" s="54" t="s">
        <v>123</v>
      </c>
      <c r="B106" s="55" t="s">
        <v>32</v>
      </c>
      <c r="C106" s="167">
        <v>6316.8</v>
      </c>
      <c r="D106" s="57">
        <v>6028.5</v>
      </c>
      <c r="E106" s="56">
        <v>6024.5</v>
      </c>
      <c r="F106" s="164">
        <f t="shared" si="4"/>
        <v>99.93364850294435</v>
      </c>
      <c r="G106" s="18">
        <f t="shared" si="5"/>
        <v>-4</v>
      </c>
    </row>
    <row r="107" spans="1:7" s="82" customFormat="1" ht="31.5">
      <c r="A107" s="54" t="s">
        <v>33</v>
      </c>
      <c r="B107" s="55" t="s">
        <v>34</v>
      </c>
      <c r="C107" s="167">
        <v>205</v>
      </c>
      <c r="D107" s="57">
        <v>125.4</v>
      </c>
      <c r="E107" s="56">
        <v>124</v>
      </c>
      <c r="F107" s="164">
        <f t="shared" si="4"/>
        <v>98.88357256778309</v>
      </c>
      <c r="G107" s="18">
        <f t="shared" si="5"/>
        <v>-1.4000000000000057</v>
      </c>
    </row>
    <row r="108" spans="1:7" s="82" customFormat="1" ht="31.5">
      <c r="A108" s="54" t="s">
        <v>249</v>
      </c>
      <c r="B108" s="55" t="s">
        <v>250</v>
      </c>
      <c r="C108" s="167">
        <v>60</v>
      </c>
      <c r="D108" s="57">
        <v>12.7</v>
      </c>
      <c r="E108" s="56">
        <v>12.3</v>
      </c>
      <c r="F108" s="164">
        <f t="shared" si="4"/>
        <v>96.85039370078741</v>
      </c>
      <c r="G108" s="18">
        <f t="shared" si="5"/>
        <v>-0.3999999999999986</v>
      </c>
    </row>
    <row r="109" spans="1:7" s="11" customFormat="1" ht="31.5">
      <c r="A109" s="54" t="s">
        <v>35</v>
      </c>
      <c r="B109" s="55" t="s">
        <v>32</v>
      </c>
      <c r="C109" s="167">
        <v>6213.3</v>
      </c>
      <c r="D109" s="57">
        <v>5530.2</v>
      </c>
      <c r="E109" s="56">
        <v>5513.7</v>
      </c>
      <c r="F109" s="164">
        <f t="shared" si="4"/>
        <v>99.70163827709668</v>
      </c>
      <c r="G109" s="18">
        <f t="shared" si="5"/>
        <v>-16.5</v>
      </c>
    </row>
    <row r="110" spans="1:7" s="82" customFormat="1" ht="63">
      <c r="A110" s="54" t="s">
        <v>36</v>
      </c>
      <c r="B110" s="55" t="s">
        <v>37</v>
      </c>
      <c r="C110" s="167">
        <v>1940.3</v>
      </c>
      <c r="D110" s="57">
        <v>1831.3</v>
      </c>
      <c r="E110" s="56">
        <v>1830.7</v>
      </c>
      <c r="F110" s="164">
        <f t="shared" si="4"/>
        <v>99.96723638945012</v>
      </c>
      <c r="G110" s="18">
        <f t="shared" si="5"/>
        <v>-0.599999999999909</v>
      </c>
    </row>
    <row r="111" spans="1:7" s="11" customFormat="1" ht="47.25">
      <c r="A111" s="54" t="s">
        <v>38</v>
      </c>
      <c r="B111" s="55" t="s">
        <v>39</v>
      </c>
      <c r="C111" s="167">
        <v>3303.6</v>
      </c>
      <c r="D111" s="57">
        <v>2158.6</v>
      </c>
      <c r="E111" s="56">
        <v>2143.4</v>
      </c>
      <c r="F111" s="164">
        <f t="shared" si="4"/>
        <v>99.29583989622904</v>
      </c>
      <c r="G111" s="18">
        <f t="shared" si="5"/>
        <v>-15.199999999999818</v>
      </c>
    </row>
    <row r="112" spans="1:7" ht="15.75">
      <c r="A112" s="64">
        <v>6000</v>
      </c>
      <c r="B112" s="12" t="s">
        <v>5</v>
      </c>
      <c r="C112" s="17">
        <f>C113+C115+C117+C119+C123+C125</f>
        <v>65021.8</v>
      </c>
      <c r="D112" s="17">
        <f>D113+D115+D117+D119+D123+D125</f>
        <v>80836.8</v>
      </c>
      <c r="E112" s="17">
        <f>E113+E115+E117+E119+E123+E125</f>
        <v>80827.9</v>
      </c>
      <c r="F112" s="164">
        <f t="shared" si="4"/>
        <v>99.9889901628961</v>
      </c>
      <c r="G112" s="18">
        <f t="shared" si="5"/>
        <v>-8.900000000008731</v>
      </c>
    </row>
    <row r="113" spans="1:7" s="82" customFormat="1" ht="47.25">
      <c r="A113" s="90" t="s">
        <v>124</v>
      </c>
      <c r="B113" s="55" t="s">
        <v>187</v>
      </c>
      <c r="C113" s="167">
        <f>C114</f>
        <v>6800</v>
      </c>
      <c r="D113" s="57">
        <f>D114</f>
        <v>14930.4</v>
      </c>
      <c r="E113" s="57">
        <f>E114</f>
        <v>14929.7</v>
      </c>
      <c r="F113" s="164">
        <f t="shared" si="4"/>
        <v>99.99531157906017</v>
      </c>
      <c r="G113" s="18">
        <f t="shared" si="5"/>
        <v>-0.6999999999989086</v>
      </c>
    </row>
    <row r="114" spans="1:7" s="82" customFormat="1" ht="47.25">
      <c r="A114" s="88"/>
      <c r="B114" s="61" t="s">
        <v>270</v>
      </c>
      <c r="C114" s="171">
        <v>6800</v>
      </c>
      <c r="D114" s="62">
        <v>14930.4</v>
      </c>
      <c r="E114" s="62">
        <v>14929.7</v>
      </c>
      <c r="F114" s="164">
        <f t="shared" si="4"/>
        <v>99.99531157906017</v>
      </c>
      <c r="G114" s="18">
        <f t="shared" si="5"/>
        <v>-0.6999999999989086</v>
      </c>
    </row>
    <row r="115" spans="1:7" s="82" customFormat="1" ht="31.5">
      <c r="A115" s="90" t="s">
        <v>251</v>
      </c>
      <c r="B115" s="55" t="s">
        <v>252</v>
      </c>
      <c r="C115" s="167">
        <f>C116</f>
        <v>0</v>
      </c>
      <c r="D115" s="57">
        <f>D116</f>
        <v>8098</v>
      </c>
      <c r="E115" s="57">
        <f>E116</f>
        <v>8098</v>
      </c>
      <c r="F115" s="164">
        <f t="shared" si="4"/>
        <v>100</v>
      </c>
      <c r="G115" s="18">
        <f t="shared" si="5"/>
        <v>0</v>
      </c>
    </row>
    <row r="116" spans="1:7" s="82" customFormat="1" ht="47.25">
      <c r="A116" s="88"/>
      <c r="B116" s="61" t="s">
        <v>270</v>
      </c>
      <c r="C116" s="171">
        <v>0</v>
      </c>
      <c r="D116" s="62">
        <v>8098</v>
      </c>
      <c r="E116" s="62">
        <v>8098</v>
      </c>
      <c r="F116" s="164">
        <f t="shared" si="4"/>
        <v>100</v>
      </c>
      <c r="G116" s="18">
        <f t="shared" si="5"/>
        <v>0</v>
      </c>
    </row>
    <row r="117" spans="1:7" s="82" customFormat="1" ht="31.5">
      <c r="A117" s="90" t="s">
        <v>125</v>
      </c>
      <c r="B117" s="55" t="s">
        <v>189</v>
      </c>
      <c r="C117" s="167">
        <f>C118</f>
        <v>250</v>
      </c>
      <c r="D117" s="57">
        <f>D118</f>
        <v>74.5</v>
      </c>
      <c r="E117" s="57">
        <f>E118</f>
        <v>74.3</v>
      </c>
      <c r="F117" s="164">
        <f t="shared" si="4"/>
        <v>99.73154362416106</v>
      </c>
      <c r="G117" s="18">
        <f t="shared" si="5"/>
        <v>-0.20000000000000284</v>
      </c>
    </row>
    <row r="118" spans="1:7" s="82" customFormat="1" ht="55.5" customHeight="1">
      <c r="A118" s="88"/>
      <c r="B118" s="61" t="s">
        <v>292</v>
      </c>
      <c r="C118" s="171">
        <v>250</v>
      </c>
      <c r="D118" s="62">
        <v>74.5</v>
      </c>
      <c r="E118" s="62">
        <v>74.3</v>
      </c>
      <c r="F118" s="164">
        <f t="shared" si="4"/>
        <v>99.73154362416106</v>
      </c>
      <c r="G118" s="18">
        <f t="shared" si="5"/>
        <v>-0.20000000000000284</v>
      </c>
    </row>
    <row r="119" spans="1:7" s="82" customFormat="1" ht="55.5" customHeight="1">
      <c r="A119" s="90" t="s">
        <v>128</v>
      </c>
      <c r="B119" s="55" t="s">
        <v>186</v>
      </c>
      <c r="C119" s="167">
        <f>C120+C121+C122</f>
        <v>2500</v>
      </c>
      <c r="D119" s="57">
        <f>D120+D121+D122</f>
        <v>5793</v>
      </c>
      <c r="E119" s="57">
        <f>E120+E121+E122</f>
        <v>5791.5</v>
      </c>
      <c r="F119" s="164">
        <f t="shared" si="4"/>
        <v>99.97410668047644</v>
      </c>
      <c r="G119" s="18">
        <f t="shared" si="5"/>
        <v>-1.5</v>
      </c>
    </row>
    <row r="120" spans="1:7" s="82" customFormat="1" ht="31.5">
      <c r="A120" s="88"/>
      <c r="B120" s="61" t="s">
        <v>291</v>
      </c>
      <c r="C120" s="171">
        <v>500</v>
      </c>
      <c r="D120" s="62">
        <v>2526</v>
      </c>
      <c r="E120" s="63">
        <v>2524.5</v>
      </c>
      <c r="F120" s="164">
        <f t="shared" si="4"/>
        <v>99.94061757719716</v>
      </c>
      <c r="G120" s="18">
        <f t="shared" si="5"/>
        <v>-1.5</v>
      </c>
    </row>
    <row r="121" spans="1:7" s="82" customFormat="1" ht="31.5">
      <c r="A121" s="88"/>
      <c r="B121" s="88" t="s">
        <v>253</v>
      </c>
      <c r="C121" s="171">
        <v>1000</v>
      </c>
      <c r="D121" s="62">
        <v>1583.5</v>
      </c>
      <c r="E121" s="62">
        <v>1583.5</v>
      </c>
      <c r="F121" s="164">
        <f t="shared" si="4"/>
        <v>100</v>
      </c>
      <c r="G121" s="18">
        <f t="shared" si="5"/>
        <v>0</v>
      </c>
    </row>
    <row r="122" spans="1:7" s="82" customFormat="1" ht="31.5">
      <c r="A122" s="88"/>
      <c r="B122" s="88" t="s">
        <v>254</v>
      </c>
      <c r="C122" s="171">
        <v>1000</v>
      </c>
      <c r="D122" s="62">
        <v>1683.5</v>
      </c>
      <c r="E122" s="62">
        <v>1683.5</v>
      </c>
      <c r="F122" s="164">
        <f t="shared" si="4"/>
        <v>100</v>
      </c>
      <c r="G122" s="18">
        <f t="shared" si="5"/>
        <v>0</v>
      </c>
    </row>
    <row r="123" spans="1:7" s="11" customFormat="1" ht="31.5">
      <c r="A123" s="90" t="s">
        <v>126</v>
      </c>
      <c r="B123" s="55" t="s">
        <v>176</v>
      </c>
      <c r="C123" s="167">
        <f>C124</f>
        <v>55146</v>
      </c>
      <c r="D123" s="57">
        <f>D124</f>
        <v>50915.1</v>
      </c>
      <c r="E123" s="57">
        <f>E124</f>
        <v>50908.7</v>
      </c>
      <c r="F123" s="164">
        <f t="shared" si="4"/>
        <v>99.98743005513099</v>
      </c>
      <c r="G123" s="18">
        <f t="shared" si="5"/>
        <v>-6.400000000001455</v>
      </c>
    </row>
    <row r="124" spans="1:7" s="82" customFormat="1" ht="47.25">
      <c r="A124" s="88"/>
      <c r="B124" s="61" t="s">
        <v>266</v>
      </c>
      <c r="C124" s="171">
        <v>55146</v>
      </c>
      <c r="D124" s="62">
        <v>50915.1</v>
      </c>
      <c r="E124" s="62">
        <v>50908.7</v>
      </c>
      <c r="F124" s="164">
        <f t="shared" si="4"/>
        <v>99.98743005513099</v>
      </c>
      <c r="G124" s="18">
        <f t="shared" si="5"/>
        <v>-6.400000000001455</v>
      </c>
    </row>
    <row r="125" spans="1:7" s="11" customFormat="1" ht="31.5">
      <c r="A125" s="90" t="s">
        <v>127</v>
      </c>
      <c r="B125" s="55" t="s">
        <v>190</v>
      </c>
      <c r="C125" s="167">
        <f>C126+C127+C128+C130</f>
        <v>325.79999999999995</v>
      </c>
      <c r="D125" s="57">
        <f>D126+D127+D128+D130+D129</f>
        <v>1025.8</v>
      </c>
      <c r="E125" s="57">
        <f>E126+E127+E128+E130+E129</f>
        <v>1025.7</v>
      </c>
      <c r="F125" s="164">
        <f t="shared" si="4"/>
        <v>99.9902515110158</v>
      </c>
      <c r="G125" s="18">
        <f t="shared" si="5"/>
        <v>-0.09999999999990905</v>
      </c>
    </row>
    <row r="126" spans="1:7" s="82" customFormat="1" ht="47.25">
      <c r="A126" s="88"/>
      <c r="B126" s="128" t="s">
        <v>267</v>
      </c>
      <c r="C126" s="171">
        <v>146.2</v>
      </c>
      <c r="D126" s="62">
        <v>146.2</v>
      </c>
      <c r="E126" s="62">
        <v>146.1</v>
      </c>
      <c r="F126" s="164">
        <f t="shared" si="4"/>
        <v>99.93160054719563</v>
      </c>
      <c r="G126" s="18">
        <f t="shared" si="5"/>
        <v>-0.09999999999999432</v>
      </c>
    </row>
    <row r="127" spans="1:7" s="82" customFormat="1" ht="63">
      <c r="A127" s="88"/>
      <c r="B127" s="128" t="s">
        <v>269</v>
      </c>
      <c r="C127" s="171">
        <v>79.6</v>
      </c>
      <c r="D127" s="62">
        <v>79.6</v>
      </c>
      <c r="E127" s="62">
        <v>79.6</v>
      </c>
      <c r="F127" s="164">
        <f t="shared" si="4"/>
        <v>100</v>
      </c>
      <c r="G127" s="18">
        <f t="shared" si="5"/>
        <v>0</v>
      </c>
    </row>
    <row r="128" spans="1:7" s="82" customFormat="1" ht="63">
      <c r="A128" s="88"/>
      <c r="B128" s="129" t="s">
        <v>268</v>
      </c>
      <c r="C128" s="171">
        <v>100</v>
      </c>
      <c r="D128" s="62">
        <v>100</v>
      </c>
      <c r="E128" s="62">
        <v>100</v>
      </c>
      <c r="F128" s="164">
        <f t="shared" si="4"/>
        <v>100</v>
      </c>
      <c r="G128" s="18">
        <f t="shared" si="5"/>
        <v>0</v>
      </c>
    </row>
    <row r="129" spans="1:7" s="82" customFormat="1" ht="47.25">
      <c r="A129" s="88"/>
      <c r="B129" s="159" t="s">
        <v>318</v>
      </c>
      <c r="C129" s="171"/>
      <c r="D129" s="62">
        <v>550</v>
      </c>
      <c r="E129" s="62">
        <v>550</v>
      </c>
      <c r="F129" s="164">
        <f t="shared" si="4"/>
        <v>100</v>
      </c>
      <c r="G129" s="18">
        <f t="shared" si="5"/>
        <v>0</v>
      </c>
    </row>
    <row r="130" spans="1:7" s="82" customFormat="1" ht="63">
      <c r="A130" s="88"/>
      <c r="B130" s="129" t="s">
        <v>298</v>
      </c>
      <c r="C130" s="171">
        <v>0</v>
      </c>
      <c r="D130" s="62">
        <v>150</v>
      </c>
      <c r="E130" s="62">
        <v>150</v>
      </c>
      <c r="F130" s="164">
        <f t="shared" si="4"/>
        <v>100</v>
      </c>
      <c r="G130" s="18">
        <f t="shared" si="5"/>
        <v>0</v>
      </c>
    </row>
    <row r="131" spans="1:7" s="22" customFormat="1" ht="15.75">
      <c r="A131" s="77">
        <v>7000</v>
      </c>
      <c r="B131" s="66" t="s">
        <v>137</v>
      </c>
      <c r="C131" s="65">
        <f>C132+C136+C138+C140+C141+C143+C145+C148+C150+C153+C134</f>
        <v>2247</v>
      </c>
      <c r="D131" s="65">
        <f>D132+D136+D138+D140+D141+D143+D145+D148+D150+D153+D134</f>
        <v>1349.6999999999998</v>
      </c>
      <c r="E131" s="65">
        <f>E132+E136+E138+E140+E141+E143+E145+E148+E150+E153+E134</f>
        <v>746.8000000000001</v>
      </c>
      <c r="F131" s="164">
        <f t="shared" si="4"/>
        <v>55.33081425501965</v>
      </c>
      <c r="G131" s="18">
        <f t="shared" si="5"/>
        <v>-602.8999999999997</v>
      </c>
    </row>
    <row r="132" spans="1:7" s="11" customFormat="1" ht="31.5">
      <c r="A132" s="90" t="s">
        <v>129</v>
      </c>
      <c r="B132" s="55" t="s">
        <v>130</v>
      </c>
      <c r="C132" s="167">
        <f>C133</f>
        <v>850</v>
      </c>
      <c r="D132" s="57">
        <f>D133</f>
        <v>850</v>
      </c>
      <c r="E132" s="57">
        <f>E133</f>
        <v>334.6</v>
      </c>
      <c r="F132" s="164">
        <f t="shared" si="4"/>
        <v>39.36470588235294</v>
      </c>
      <c r="G132" s="18">
        <f t="shared" si="5"/>
        <v>-515.4</v>
      </c>
    </row>
    <row r="133" spans="1:7" s="82" customFormat="1" ht="31.5">
      <c r="A133" s="88"/>
      <c r="B133" s="128" t="s">
        <v>191</v>
      </c>
      <c r="C133" s="171">
        <v>850</v>
      </c>
      <c r="D133" s="62">
        <v>850</v>
      </c>
      <c r="E133" s="62">
        <v>334.6</v>
      </c>
      <c r="F133" s="164">
        <f t="shared" si="4"/>
        <v>39.36470588235294</v>
      </c>
      <c r="G133" s="18">
        <f t="shared" si="5"/>
        <v>-515.4</v>
      </c>
    </row>
    <row r="134" spans="1:7" s="82" customFormat="1" ht="15.75">
      <c r="A134" s="90" t="s">
        <v>319</v>
      </c>
      <c r="B134" s="55" t="s">
        <v>195</v>
      </c>
      <c r="C134" s="171">
        <f>C135</f>
        <v>0</v>
      </c>
      <c r="D134" s="62">
        <f>D135</f>
        <v>182.6</v>
      </c>
      <c r="E134" s="62">
        <f>E135</f>
        <v>182.6</v>
      </c>
      <c r="F134" s="164">
        <f t="shared" si="4"/>
        <v>100</v>
      </c>
      <c r="G134" s="18">
        <f t="shared" si="5"/>
        <v>0</v>
      </c>
    </row>
    <row r="135" spans="1:7" s="82" customFormat="1" ht="63">
      <c r="A135" s="88"/>
      <c r="B135" s="129" t="s">
        <v>298</v>
      </c>
      <c r="C135" s="171">
        <v>0</v>
      </c>
      <c r="D135" s="62">
        <v>182.6</v>
      </c>
      <c r="E135" s="62">
        <v>182.6</v>
      </c>
      <c r="F135" s="164">
        <f t="shared" si="4"/>
        <v>100</v>
      </c>
      <c r="G135" s="18">
        <f t="shared" si="5"/>
        <v>0</v>
      </c>
    </row>
    <row r="136" spans="1:7" s="11" customFormat="1" ht="31.5">
      <c r="A136" s="90" t="s">
        <v>131</v>
      </c>
      <c r="B136" s="55" t="s">
        <v>194</v>
      </c>
      <c r="C136" s="167">
        <f>C137</f>
        <v>20</v>
      </c>
      <c r="D136" s="57">
        <f>D137</f>
        <v>20</v>
      </c>
      <c r="E136" s="57">
        <f>E137</f>
        <v>0</v>
      </c>
      <c r="F136" s="164">
        <f t="shared" si="4"/>
        <v>0</v>
      </c>
      <c r="G136" s="18">
        <f t="shared" si="5"/>
        <v>-20</v>
      </c>
    </row>
    <row r="137" spans="1:7" s="82" customFormat="1" ht="31.5">
      <c r="A137" s="88"/>
      <c r="B137" s="61" t="s">
        <v>293</v>
      </c>
      <c r="C137" s="171">
        <v>20</v>
      </c>
      <c r="D137" s="62">
        <v>20</v>
      </c>
      <c r="E137" s="62">
        <v>0</v>
      </c>
      <c r="F137" s="164">
        <f t="shared" si="4"/>
        <v>0</v>
      </c>
      <c r="G137" s="18">
        <f t="shared" si="5"/>
        <v>-20</v>
      </c>
    </row>
    <row r="138" spans="1:7" s="11" customFormat="1" ht="31.5">
      <c r="A138" s="90" t="s">
        <v>192</v>
      </c>
      <c r="B138" s="55" t="s">
        <v>193</v>
      </c>
      <c r="C138" s="167">
        <f>C139</f>
        <v>237</v>
      </c>
      <c r="D138" s="57">
        <f>D139</f>
        <v>17</v>
      </c>
      <c r="E138" s="57">
        <f>E139</f>
        <v>0</v>
      </c>
      <c r="F138" s="164">
        <f t="shared" si="4"/>
        <v>0</v>
      </c>
      <c r="G138" s="18">
        <f t="shared" si="5"/>
        <v>-17</v>
      </c>
    </row>
    <row r="139" spans="1:7" s="82" customFormat="1" ht="47.25">
      <c r="A139" s="88"/>
      <c r="B139" s="61" t="s">
        <v>200</v>
      </c>
      <c r="C139" s="167">
        <v>237</v>
      </c>
      <c r="D139" s="57">
        <v>17</v>
      </c>
      <c r="E139" s="57">
        <v>0</v>
      </c>
      <c r="F139" s="164">
        <f t="shared" si="4"/>
        <v>0</v>
      </c>
      <c r="G139" s="18">
        <f t="shared" si="5"/>
        <v>-17</v>
      </c>
    </row>
    <row r="140" spans="1:7" s="116" customFormat="1" ht="15.75">
      <c r="A140" s="90" t="s">
        <v>132</v>
      </c>
      <c r="B140" s="55" t="s">
        <v>335</v>
      </c>
      <c r="C140" s="167">
        <v>74</v>
      </c>
      <c r="D140" s="57">
        <v>8</v>
      </c>
      <c r="E140" s="57">
        <v>8</v>
      </c>
      <c r="F140" s="164">
        <f t="shared" si="4"/>
        <v>100</v>
      </c>
      <c r="G140" s="18">
        <f t="shared" si="5"/>
        <v>0</v>
      </c>
    </row>
    <row r="141" spans="1:7" s="11" customFormat="1" ht="31.5">
      <c r="A141" s="90" t="s">
        <v>133</v>
      </c>
      <c r="B141" s="55" t="s">
        <v>197</v>
      </c>
      <c r="C141" s="167">
        <f>C142</f>
        <v>176</v>
      </c>
      <c r="D141" s="57">
        <f>D142</f>
        <v>56.7</v>
      </c>
      <c r="E141" s="57">
        <f>E142</f>
        <v>56.6</v>
      </c>
      <c r="F141" s="164">
        <f t="shared" si="4"/>
        <v>99.82363315696648</v>
      </c>
      <c r="G141" s="18">
        <f t="shared" si="5"/>
        <v>-0.10000000000000142</v>
      </c>
    </row>
    <row r="142" spans="1:7" s="82" customFormat="1" ht="31.5">
      <c r="A142" s="88"/>
      <c r="B142" s="61" t="s">
        <v>294</v>
      </c>
      <c r="C142" s="171">
        <v>176</v>
      </c>
      <c r="D142" s="62">
        <v>56.7</v>
      </c>
      <c r="E142" s="62">
        <v>56.6</v>
      </c>
      <c r="F142" s="164">
        <f t="shared" si="4"/>
        <v>99.82363315696648</v>
      </c>
      <c r="G142" s="18">
        <f t="shared" si="5"/>
        <v>-0.10000000000000142</v>
      </c>
    </row>
    <row r="143" spans="1:7" s="11" customFormat="1" ht="31.5">
      <c r="A143" s="90" t="s">
        <v>134</v>
      </c>
      <c r="B143" s="55" t="s">
        <v>199</v>
      </c>
      <c r="C143" s="167">
        <f>C144</f>
        <v>100</v>
      </c>
      <c r="D143" s="57">
        <f>D144</f>
        <v>10.3</v>
      </c>
      <c r="E143" s="57">
        <f>E144</f>
        <v>10.3</v>
      </c>
      <c r="F143" s="164">
        <f t="shared" si="4"/>
        <v>100</v>
      </c>
      <c r="G143" s="18">
        <f t="shared" si="5"/>
        <v>0</v>
      </c>
    </row>
    <row r="144" spans="1:7" s="89" customFormat="1" ht="31.5">
      <c r="A144" s="88"/>
      <c r="B144" s="61" t="s">
        <v>198</v>
      </c>
      <c r="C144" s="171">
        <v>100</v>
      </c>
      <c r="D144" s="62">
        <v>10.3</v>
      </c>
      <c r="E144" s="62">
        <v>10.3</v>
      </c>
      <c r="F144" s="164">
        <f t="shared" si="4"/>
        <v>100</v>
      </c>
      <c r="G144" s="18">
        <f t="shared" si="5"/>
        <v>0</v>
      </c>
    </row>
    <row r="145" spans="1:7" s="11" customFormat="1" ht="15.75">
      <c r="A145" s="90" t="s">
        <v>135</v>
      </c>
      <c r="B145" s="55" t="s">
        <v>40</v>
      </c>
      <c r="C145" s="167">
        <f>C146+C147</f>
        <v>450</v>
      </c>
      <c r="D145" s="57">
        <f>D146+D147</f>
        <v>94.1</v>
      </c>
      <c r="E145" s="57">
        <f>E146+E147</f>
        <v>94</v>
      </c>
      <c r="F145" s="164">
        <f t="shared" si="4"/>
        <v>99.89373007438896</v>
      </c>
      <c r="G145" s="18">
        <f t="shared" si="5"/>
        <v>-0.09999999999999432</v>
      </c>
    </row>
    <row r="146" spans="1:7" s="89" customFormat="1" ht="47.25">
      <c r="A146" s="88"/>
      <c r="B146" s="61" t="s">
        <v>200</v>
      </c>
      <c r="C146" s="171">
        <v>150</v>
      </c>
      <c r="D146" s="62">
        <v>24.8</v>
      </c>
      <c r="E146" s="62">
        <v>24.7</v>
      </c>
      <c r="F146" s="164">
        <f t="shared" si="4"/>
        <v>99.59677419354837</v>
      </c>
      <c r="G146" s="18">
        <f t="shared" si="5"/>
        <v>-0.10000000000000142</v>
      </c>
    </row>
    <row r="147" spans="1:7" s="89" customFormat="1" ht="78.75">
      <c r="A147" s="88"/>
      <c r="B147" s="61" t="s">
        <v>201</v>
      </c>
      <c r="C147" s="171">
        <v>300</v>
      </c>
      <c r="D147" s="62">
        <v>69.3</v>
      </c>
      <c r="E147" s="62">
        <v>69.3</v>
      </c>
      <c r="F147" s="164">
        <f t="shared" si="4"/>
        <v>100</v>
      </c>
      <c r="G147" s="18">
        <f t="shared" si="5"/>
        <v>0</v>
      </c>
    </row>
    <row r="148" spans="1:7" s="89" customFormat="1" ht="31.5">
      <c r="A148" s="130" t="s">
        <v>136</v>
      </c>
      <c r="B148" s="131" t="s">
        <v>196</v>
      </c>
      <c r="C148" s="167">
        <f>C149</f>
        <v>60</v>
      </c>
      <c r="D148" s="49">
        <f>D149</f>
        <v>34</v>
      </c>
      <c r="E148" s="49">
        <f>E149</f>
        <v>33.9</v>
      </c>
      <c r="F148" s="164">
        <f t="shared" si="4"/>
        <v>99.70588235294117</v>
      </c>
      <c r="G148" s="18">
        <f t="shared" si="5"/>
        <v>-0.10000000000000142</v>
      </c>
    </row>
    <row r="149" spans="1:7" s="89" customFormat="1" ht="31.5">
      <c r="A149" s="132"/>
      <c r="B149" s="133" t="s">
        <v>295</v>
      </c>
      <c r="C149" s="171">
        <v>60</v>
      </c>
      <c r="D149" s="53">
        <v>34</v>
      </c>
      <c r="E149" s="53">
        <v>33.9</v>
      </c>
      <c r="F149" s="164">
        <f t="shared" si="4"/>
        <v>99.70588235294117</v>
      </c>
      <c r="G149" s="18">
        <f t="shared" si="5"/>
        <v>-0.10000000000000142</v>
      </c>
    </row>
    <row r="150" spans="1:7" s="89" customFormat="1" ht="15.75">
      <c r="A150" s="140">
        <v>3617130</v>
      </c>
      <c r="B150" s="131" t="s">
        <v>255</v>
      </c>
      <c r="C150" s="167">
        <f>C151+C152</f>
        <v>100</v>
      </c>
      <c r="D150" s="49">
        <f>D151+D152</f>
        <v>77</v>
      </c>
      <c r="E150" s="49">
        <f>E151+E152</f>
        <v>26.8</v>
      </c>
      <c r="F150" s="164">
        <f t="shared" si="4"/>
        <v>34.80519480519481</v>
      </c>
      <c r="G150" s="18">
        <f t="shared" si="5"/>
        <v>-50.2</v>
      </c>
    </row>
    <row r="151" spans="1:7" s="89" customFormat="1" ht="63">
      <c r="A151" s="132"/>
      <c r="B151" s="133" t="s">
        <v>256</v>
      </c>
      <c r="C151" s="171">
        <v>100</v>
      </c>
      <c r="D151" s="53">
        <v>77</v>
      </c>
      <c r="E151" s="53">
        <v>26.8</v>
      </c>
      <c r="F151" s="164">
        <f t="shared" si="4"/>
        <v>34.80519480519481</v>
      </c>
      <c r="G151" s="18">
        <f t="shared" si="5"/>
        <v>-50.2</v>
      </c>
    </row>
    <row r="152" spans="1:7" s="89" customFormat="1" ht="63">
      <c r="A152" s="132"/>
      <c r="B152" s="133" t="s">
        <v>326</v>
      </c>
      <c r="C152" s="171">
        <v>0</v>
      </c>
      <c r="D152" s="53">
        <v>0</v>
      </c>
      <c r="E152" s="53">
        <v>0</v>
      </c>
      <c r="F152" s="164">
        <v>0</v>
      </c>
      <c r="G152" s="18">
        <f t="shared" si="5"/>
        <v>0</v>
      </c>
    </row>
    <row r="153" spans="1:7" s="89" customFormat="1" ht="31.5">
      <c r="A153" s="140">
        <v>3617350</v>
      </c>
      <c r="B153" s="55" t="s">
        <v>130</v>
      </c>
      <c r="C153" s="167">
        <f>C154+C155</f>
        <v>180</v>
      </c>
      <c r="D153" s="49">
        <f>D154+D155</f>
        <v>0</v>
      </c>
      <c r="E153" s="49">
        <f>E154+E155</f>
        <v>0</v>
      </c>
      <c r="F153" s="164">
        <v>0</v>
      </c>
      <c r="G153" s="18">
        <f t="shared" si="5"/>
        <v>0</v>
      </c>
    </row>
    <row r="154" spans="1:7" s="89" customFormat="1" ht="63">
      <c r="A154" s="130"/>
      <c r="B154" s="128" t="s">
        <v>257</v>
      </c>
      <c r="C154" s="171">
        <v>80</v>
      </c>
      <c r="D154" s="53">
        <v>0</v>
      </c>
      <c r="E154" s="53">
        <v>0</v>
      </c>
      <c r="F154" s="164">
        <v>0</v>
      </c>
      <c r="G154" s="18">
        <f t="shared" si="5"/>
        <v>0</v>
      </c>
    </row>
    <row r="155" spans="1:7" s="89" customFormat="1" ht="78.75">
      <c r="A155" s="132"/>
      <c r="B155" s="128" t="s">
        <v>258</v>
      </c>
      <c r="C155" s="171">
        <v>100</v>
      </c>
      <c r="D155" s="53">
        <v>0</v>
      </c>
      <c r="E155" s="53">
        <v>0</v>
      </c>
      <c r="F155" s="164">
        <v>0</v>
      </c>
      <c r="G155" s="18">
        <f t="shared" si="5"/>
        <v>0</v>
      </c>
    </row>
    <row r="156" spans="1:7" s="22" customFormat="1" ht="15.75">
      <c r="A156" s="77">
        <v>8000</v>
      </c>
      <c r="B156" s="66" t="s">
        <v>144</v>
      </c>
      <c r="C156" s="80">
        <f>C158+C161+C163+C165+C167+C168</f>
        <v>8734.8</v>
      </c>
      <c r="D156" s="80">
        <f>D158+D161+D163+D165+D167+D168+D160</f>
        <v>8045.6</v>
      </c>
      <c r="E156" s="80">
        <f>E158+E161+E163+E165+E167+E168+E160</f>
        <v>7852.799999999999</v>
      </c>
      <c r="F156" s="164">
        <f t="shared" si="4"/>
        <v>97.60365914288553</v>
      </c>
      <c r="G156" s="18">
        <f t="shared" si="5"/>
        <v>-192.8000000000011</v>
      </c>
    </row>
    <row r="157" spans="1:7" s="116" customFormat="1" ht="15.75">
      <c r="A157" s="152"/>
      <c r="B157" s="154" t="s">
        <v>303</v>
      </c>
      <c r="C157" s="80">
        <v>0</v>
      </c>
      <c r="D157" s="153">
        <v>10</v>
      </c>
      <c r="E157" s="153">
        <v>9.8</v>
      </c>
      <c r="F157" s="164">
        <f t="shared" si="4"/>
        <v>98.00000000000001</v>
      </c>
      <c r="G157" s="18">
        <f t="shared" si="5"/>
        <v>-0.1999999999999993</v>
      </c>
    </row>
    <row r="158" spans="1:7" s="11" customFormat="1" ht="31.5">
      <c r="A158" s="90" t="s">
        <v>138</v>
      </c>
      <c r="B158" s="55" t="s">
        <v>202</v>
      </c>
      <c r="C158" s="167">
        <f>C159</f>
        <v>2158.2</v>
      </c>
      <c r="D158" s="57">
        <f>D159</f>
        <v>2158.2</v>
      </c>
      <c r="E158" s="57">
        <f>E159</f>
        <v>2073.8</v>
      </c>
      <c r="F158" s="164">
        <f t="shared" si="4"/>
        <v>96.08933370401263</v>
      </c>
      <c r="G158" s="18">
        <f t="shared" si="5"/>
        <v>-84.39999999999964</v>
      </c>
    </row>
    <row r="159" spans="1:7" s="82" customFormat="1" ht="15.75">
      <c r="A159" s="88"/>
      <c r="B159" s="61" t="s">
        <v>168</v>
      </c>
      <c r="C159" s="171">
        <v>2158.2</v>
      </c>
      <c r="D159" s="62">
        <v>2158.2</v>
      </c>
      <c r="E159" s="62">
        <v>2073.8</v>
      </c>
      <c r="F159" s="164">
        <f t="shared" si="4"/>
        <v>96.08933370401263</v>
      </c>
      <c r="G159" s="18">
        <f t="shared" si="5"/>
        <v>-84.39999999999964</v>
      </c>
    </row>
    <row r="160" spans="1:7" s="82" customFormat="1" ht="31.5">
      <c r="A160" s="90" t="s">
        <v>320</v>
      </c>
      <c r="B160" s="55" t="s">
        <v>203</v>
      </c>
      <c r="C160" s="171">
        <v>0</v>
      </c>
      <c r="D160" s="62">
        <v>198.9</v>
      </c>
      <c r="E160" s="62">
        <v>198.9</v>
      </c>
      <c r="F160" s="164">
        <f aca="true" t="shared" si="6" ref="F160:F178">(E160/D160)*100</f>
        <v>100</v>
      </c>
      <c r="G160" s="18">
        <f aca="true" t="shared" si="7" ref="G160:G178">E160-D160</f>
        <v>0</v>
      </c>
    </row>
    <row r="161" spans="1:7" s="11" customFormat="1" ht="31.5">
      <c r="A161" s="90" t="s">
        <v>139</v>
      </c>
      <c r="B161" s="55" t="s">
        <v>203</v>
      </c>
      <c r="C161" s="167">
        <f>C162</f>
        <v>138.5</v>
      </c>
      <c r="D161" s="57">
        <f>D162</f>
        <v>76.5</v>
      </c>
      <c r="E161" s="57">
        <f>E162</f>
        <v>76.5</v>
      </c>
      <c r="F161" s="164">
        <f t="shared" si="6"/>
        <v>100</v>
      </c>
      <c r="G161" s="18">
        <f t="shared" si="7"/>
        <v>0</v>
      </c>
    </row>
    <row r="162" spans="1:7" s="82" customFormat="1" ht="31.5">
      <c r="A162" s="88"/>
      <c r="B162" s="61" t="s">
        <v>295</v>
      </c>
      <c r="C162" s="171">
        <v>138.5</v>
      </c>
      <c r="D162" s="62">
        <v>76.5</v>
      </c>
      <c r="E162" s="62">
        <v>76.5</v>
      </c>
      <c r="F162" s="164">
        <f t="shared" si="6"/>
        <v>100</v>
      </c>
      <c r="G162" s="18">
        <f t="shared" si="7"/>
        <v>0</v>
      </c>
    </row>
    <row r="163" spans="1:7" s="11" customFormat="1" ht="31.5">
      <c r="A163" s="90" t="s">
        <v>140</v>
      </c>
      <c r="B163" s="55" t="s">
        <v>204</v>
      </c>
      <c r="C163" s="167">
        <f>C164</f>
        <v>3041.2</v>
      </c>
      <c r="D163" s="57">
        <f>D164</f>
        <v>2794</v>
      </c>
      <c r="E163" s="57">
        <f>E164</f>
        <v>2787.6</v>
      </c>
      <c r="F163" s="164">
        <f t="shared" si="6"/>
        <v>99.77093772369363</v>
      </c>
      <c r="G163" s="18">
        <f t="shared" si="7"/>
        <v>-6.400000000000091</v>
      </c>
    </row>
    <row r="164" spans="1:7" s="82" customFormat="1" ht="47.25">
      <c r="A164" s="88"/>
      <c r="B164" s="61" t="s">
        <v>259</v>
      </c>
      <c r="C164" s="171">
        <v>3041.2</v>
      </c>
      <c r="D164" s="62">
        <v>2794</v>
      </c>
      <c r="E164" s="62">
        <v>2787.6</v>
      </c>
      <c r="F164" s="164">
        <f t="shared" si="6"/>
        <v>99.77093772369363</v>
      </c>
      <c r="G164" s="18">
        <f t="shared" si="7"/>
        <v>-6.400000000000091</v>
      </c>
    </row>
    <row r="165" spans="1:7" s="11" customFormat="1" ht="31.5">
      <c r="A165" s="90" t="s">
        <v>141</v>
      </c>
      <c r="B165" s="55" t="s">
        <v>177</v>
      </c>
      <c r="C165" s="167">
        <f>C166</f>
        <v>877.3</v>
      </c>
      <c r="D165" s="57">
        <f>D166</f>
        <v>497.3</v>
      </c>
      <c r="E165" s="57">
        <f>E166</f>
        <v>496.4</v>
      </c>
      <c r="F165" s="164">
        <f t="shared" si="6"/>
        <v>99.81902272270258</v>
      </c>
      <c r="G165" s="18">
        <f t="shared" si="7"/>
        <v>-0.9000000000000341</v>
      </c>
    </row>
    <row r="166" spans="1:7" s="82" customFormat="1" ht="47.25">
      <c r="A166" s="88"/>
      <c r="B166" s="61" t="s">
        <v>259</v>
      </c>
      <c r="C166" s="171">
        <v>877.3</v>
      </c>
      <c r="D166" s="62">
        <v>497.3</v>
      </c>
      <c r="E166" s="62">
        <v>496.4</v>
      </c>
      <c r="F166" s="164">
        <f t="shared" si="6"/>
        <v>99.81902272270258</v>
      </c>
      <c r="G166" s="18">
        <f t="shared" si="7"/>
        <v>-0.9000000000000341</v>
      </c>
    </row>
    <row r="167" spans="1:7" s="82" customFormat="1" ht="15.75">
      <c r="A167" s="90" t="s">
        <v>260</v>
      </c>
      <c r="B167" s="55" t="s">
        <v>261</v>
      </c>
      <c r="C167" s="167">
        <v>2219.6</v>
      </c>
      <c r="D167" s="57">
        <v>2219.6</v>
      </c>
      <c r="E167" s="57">
        <v>2219.6</v>
      </c>
      <c r="F167" s="164">
        <f t="shared" si="6"/>
        <v>100</v>
      </c>
      <c r="G167" s="18">
        <f t="shared" si="7"/>
        <v>0</v>
      </c>
    </row>
    <row r="168" spans="1:7" s="11" customFormat="1" ht="15.75">
      <c r="A168" s="90" t="s">
        <v>143</v>
      </c>
      <c r="B168" s="55" t="s">
        <v>2</v>
      </c>
      <c r="C168" s="167">
        <v>300</v>
      </c>
      <c r="D168" s="57">
        <v>101.1</v>
      </c>
      <c r="E168" s="57">
        <v>0</v>
      </c>
      <c r="F168" s="164">
        <f t="shared" si="6"/>
        <v>0</v>
      </c>
      <c r="G168" s="18">
        <f t="shared" si="7"/>
        <v>-101.1</v>
      </c>
    </row>
    <row r="169" spans="1:7" s="11" customFormat="1" ht="15.75">
      <c r="A169" s="77">
        <v>9000</v>
      </c>
      <c r="B169" s="77" t="s">
        <v>321</v>
      </c>
      <c r="C169" s="160">
        <f>C170+C172+C174+C175+C176</f>
        <v>757.2</v>
      </c>
      <c r="D169" s="160">
        <f>D170+D172+D174+D175+D176</f>
        <v>1420.9</v>
      </c>
      <c r="E169" s="160">
        <f>E170+E172+E174+E175+E176</f>
        <v>1400.7</v>
      </c>
      <c r="F169" s="164">
        <f t="shared" si="6"/>
        <v>98.57836582447744</v>
      </c>
      <c r="G169" s="18">
        <f t="shared" si="7"/>
        <v>-20.200000000000045</v>
      </c>
    </row>
    <row r="170" spans="1:7" s="11" customFormat="1" ht="47.25">
      <c r="A170" s="90" t="s">
        <v>145</v>
      </c>
      <c r="B170" s="55" t="s">
        <v>205</v>
      </c>
      <c r="C170" s="167">
        <f>C171</f>
        <v>0</v>
      </c>
      <c r="D170" s="57">
        <f>D171</f>
        <v>67</v>
      </c>
      <c r="E170" s="57">
        <f>E171</f>
        <v>67</v>
      </c>
      <c r="F170" s="164">
        <f t="shared" si="6"/>
        <v>100</v>
      </c>
      <c r="G170" s="18">
        <f t="shared" si="7"/>
        <v>0</v>
      </c>
    </row>
    <row r="171" spans="1:7" s="82" customFormat="1" ht="31.5">
      <c r="A171" s="88"/>
      <c r="B171" s="61" t="s">
        <v>206</v>
      </c>
      <c r="C171" s="171">
        <v>0</v>
      </c>
      <c r="D171" s="62">
        <v>67</v>
      </c>
      <c r="E171" s="62">
        <v>67</v>
      </c>
      <c r="F171" s="164">
        <f t="shared" si="6"/>
        <v>100</v>
      </c>
      <c r="G171" s="18">
        <f t="shared" si="7"/>
        <v>0</v>
      </c>
    </row>
    <row r="172" spans="1:7" s="82" customFormat="1" ht="47.25">
      <c r="A172" s="90" t="s">
        <v>281</v>
      </c>
      <c r="B172" s="55" t="s">
        <v>205</v>
      </c>
      <c r="C172" s="171"/>
      <c r="D172" s="62">
        <f>D173</f>
        <v>200</v>
      </c>
      <c r="E172" s="62">
        <f>E173</f>
        <v>199.8</v>
      </c>
      <c r="F172" s="164">
        <f t="shared" si="6"/>
        <v>99.9</v>
      </c>
      <c r="G172" s="18">
        <f t="shared" si="7"/>
        <v>-0.19999999999998863</v>
      </c>
    </row>
    <row r="173" spans="1:7" s="82" customFormat="1" ht="78.75">
      <c r="A173" s="88"/>
      <c r="B173" s="61" t="s">
        <v>282</v>
      </c>
      <c r="C173" s="171"/>
      <c r="D173" s="62">
        <v>200</v>
      </c>
      <c r="E173" s="62">
        <v>199.8</v>
      </c>
      <c r="F173" s="164">
        <f t="shared" si="6"/>
        <v>99.9</v>
      </c>
      <c r="G173" s="18">
        <f t="shared" si="7"/>
        <v>-0.19999999999998863</v>
      </c>
    </row>
    <row r="174" spans="1:7" s="82" customFormat="1" ht="15.75">
      <c r="A174" s="130" t="s">
        <v>312</v>
      </c>
      <c r="B174" s="131" t="s">
        <v>262</v>
      </c>
      <c r="C174" s="167">
        <v>757.2</v>
      </c>
      <c r="D174" s="49">
        <v>757.2</v>
      </c>
      <c r="E174" s="49">
        <v>757.2</v>
      </c>
      <c r="F174" s="164">
        <f t="shared" si="6"/>
        <v>100</v>
      </c>
      <c r="G174" s="18">
        <f t="shared" si="7"/>
        <v>0</v>
      </c>
    </row>
    <row r="175" spans="1:7" s="82" customFormat="1" ht="15.75">
      <c r="A175" s="130" t="s">
        <v>284</v>
      </c>
      <c r="B175" s="55" t="s">
        <v>208</v>
      </c>
      <c r="C175" s="167">
        <v>0</v>
      </c>
      <c r="D175" s="57">
        <v>366.7</v>
      </c>
      <c r="E175" s="57">
        <v>366.7</v>
      </c>
      <c r="F175" s="164">
        <f t="shared" si="6"/>
        <v>100</v>
      </c>
      <c r="G175" s="18">
        <f t="shared" si="7"/>
        <v>0</v>
      </c>
    </row>
    <row r="176" spans="1:7" s="11" customFormat="1" ht="47.25">
      <c r="A176" s="90" t="s">
        <v>146</v>
      </c>
      <c r="B176" s="55" t="s">
        <v>205</v>
      </c>
      <c r="C176" s="167">
        <f>C177</f>
        <v>0</v>
      </c>
      <c r="D176" s="57">
        <f>D177</f>
        <v>30</v>
      </c>
      <c r="E176" s="57">
        <f>E177</f>
        <v>10</v>
      </c>
      <c r="F176" s="164">
        <f t="shared" si="6"/>
        <v>33.33333333333333</v>
      </c>
      <c r="G176" s="18">
        <f t="shared" si="7"/>
        <v>-20</v>
      </c>
    </row>
    <row r="177" spans="1:7" s="82" customFormat="1" ht="78.75">
      <c r="A177" s="134"/>
      <c r="B177" s="135" t="s">
        <v>207</v>
      </c>
      <c r="C177" s="171">
        <v>0</v>
      </c>
      <c r="D177" s="62">
        <v>30</v>
      </c>
      <c r="E177" s="62">
        <v>10</v>
      </c>
      <c r="F177" s="164">
        <f t="shared" si="6"/>
        <v>33.33333333333333</v>
      </c>
      <c r="G177" s="18">
        <f t="shared" si="7"/>
        <v>-20</v>
      </c>
    </row>
    <row r="178" spans="1:7" s="9" customFormat="1" ht="15.75">
      <c r="A178" s="195" t="s">
        <v>11</v>
      </c>
      <c r="B178" s="196"/>
      <c r="C178" s="17">
        <f>C156+C131+C112+C105+C99+C79+C55+C39+C12+C169</f>
        <v>558410</v>
      </c>
      <c r="D178" s="17">
        <f>D156+D131+D112+D105+D99+D79+D55+D39+D12+D169-0.1</f>
        <v>565937.1000000001</v>
      </c>
      <c r="E178" s="17">
        <f>E156+E131+E112+E105+E99+E79+E55+E39+E12+E169+0.1</f>
        <v>560053.1999999998</v>
      </c>
      <c r="F178" s="164">
        <f t="shared" si="6"/>
        <v>98.9603261563873</v>
      </c>
      <c r="G178" s="18">
        <f t="shared" si="7"/>
        <v>-5883.900000000256</v>
      </c>
    </row>
    <row r="179" spans="1:7" s="13" customFormat="1" ht="15.75">
      <c r="A179" s="16"/>
      <c r="B179" s="197" t="s">
        <v>18</v>
      </c>
      <c r="C179" s="197"/>
      <c r="D179" s="197"/>
      <c r="E179" s="197"/>
      <c r="F179" s="197"/>
      <c r="G179" s="197"/>
    </row>
    <row r="180" spans="1:7" s="15" customFormat="1" ht="15.75">
      <c r="A180" s="29" t="s">
        <v>21</v>
      </c>
      <c r="B180" s="12" t="s">
        <v>175</v>
      </c>
      <c r="C180" s="81">
        <f>C181+C182</f>
        <v>460</v>
      </c>
      <c r="D180" s="81">
        <f>D181+D182</f>
        <v>747.5</v>
      </c>
      <c r="E180" s="81">
        <f>E181+E182</f>
        <v>708.3000000000001</v>
      </c>
      <c r="F180" s="164">
        <f aca="true" t="shared" si="8" ref="F180:F186">(E180/D180)*100</f>
        <v>94.75585284280938</v>
      </c>
      <c r="G180" s="18">
        <f aca="true" t="shared" si="9" ref="G180:G186">E180-D180</f>
        <v>-39.19999999999993</v>
      </c>
    </row>
    <row r="181" spans="1:7" s="13" customFormat="1" ht="15.75">
      <c r="A181" s="103"/>
      <c r="B181" s="104" t="s">
        <v>178</v>
      </c>
      <c r="C181" s="173">
        <v>460</v>
      </c>
      <c r="D181" s="75">
        <v>192.7</v>
      </c>
      <c r="E181" s="75">
        <v>154.6</v>
      </c>
      <c r="F181" s="164">
        <f t="shared" si="8"/>
        <v>80.2283341982356</v>
      </c>
      <c r="G181" s="18">
        <f t="shared" si="9"/>
        <v>-38.099999999999994</v>
      </c>
    </row>
    <row r="182" spans="1:7" s="13" customFormat="1" ht="31.5">
      <c r="A182" s="103"/>
      <c r="B182" s="104" t="s">
        <v>78</v>
      </c>
      <c r="C182" s="173">
        <f>C183</f>
        <v>0</v>
      </c>
      <c r="D182" s="75">
        <f>D183+D184+D185</f>
        <v>554.8</v>
      </c>
      <c r="E182" s="75">
        <f>E183+E184+E185</f>
        <v>553.7</v>
      </c>
      <c r="F182" s="164">
        <f t="shared" si="8"/>
        <v>99.80173035328048</v>
      </c>
      <c r="G182" s="18">
        <f t="shared" si="9"/>
        <v>-1.099999999999909</v>
      </c>
    </row>
    <row r="183" spans="1:7" s="15" customFormat="1" ht="31.5">
      <c r="A183" s="105"/>
      <c r="B183" s="14" t="s">
        <v>296</v>
      </c>
      <c r="C183" s="174">
        <v>0</v>
      </c>
      <c r="D183" s="101">
        <v>249.4</v>
      </c>
      <c r="E183" s="101">
        <v>248.3</v>
      </c>
      <c r="F183" s="164">
        <f t="shared" si="8"/>
        <v>99.55894145950282</v>
      </c>
      <c r="G183" s="18">
        <f t="shared" si="9"/>
        <v>-1.0999999999999943</v>
      </c>
    </row>
    <row r="184" spans="1:7" s="15" customFormat="1" ht="63">
      <c r="A184" s="105"/>
      <c r="B184" s="14" t="s">
        <v>242</v>
      </c>
      <c r="C184" s="174">
        <v>0</v>
      </c>
      <c r="D184" s="101">
        <v>275.4</v>
      </c>
      <c r="E184" s="101">
        <v>275.4</v>
      </c>
      <c r="F184" s="164">
        <f t="shared" si="8"/>
        <v>100</v>
      </c>
      <c r="G184" s="18">
        <f t="shared" si="9"/>
        <v>0</v>
      </c>
    </row>
    <row r="185" spans="1:7" s="15" customFormat="1" ht="31.5">
      <c r="A185" s="105"/>
      <c r="B185" s="14" t="s">
        <v>334</v>
      </c>
      <c r="C185" s="174">
        <v>0</v>
      </c>
      <c r="D185" s="101">
        <v>30</v>
      </c>
      <c r="E185" s="101">
        <v>30</v>
      </c>
      <c r="F185" s="164">
        <f t="shared" si="8"/>
        <v>100</v>
      </c>
      <c r="G185" s="18">
        <f t="shared" si="9"/>
        <v>0</v>
      </c>
    </row>
    <row r="186" spans="1:7" s="22" customFormat="1" ht="15.75">
      <c r="A186" s="29">
        <v>1000</v>
      </c>
      <c r="B186" s="12" t="s">
        <v>3</v>
      </c>
      <c r="C186" s="17">
        <f>C192+C193+C194+C196+C195+C197+C198+C200</f>
        <v>8121.1</v>
      </c>
      <c r="D186" s="17">
        <f>D192+D193+D194+D196+D195+D197+D198+D200</f>
        <v>7706.099999999999</v>
      </c>
      <c r="E186" s="17">
        <f>E192+E193+E194+E196+E195+E197+E198+E200</f>
        <v>7690.3</v>
      </c>
      <c r="F186" s="164">
        <f t="shared" si="8"/>
        <v>99.79496762305187</v>
      </c>
      <c r="G186" s="18">
        <f t="shared" si="9"/>
        <v>-15.799999999999272</v>
      </c>
    </row>
    <row r="187" spans="1:7" s="116" customFormat="1" ht="15.75">
      <c r="A187" s="155"/>
      <c r="B187" s="156" t="s">
        <v>304</v>
      </c>
      <c r="C187" s="17">
        <v>0</v>
      </c>
      <c r="D187" s="85">
        <v>30</v>
      </c>
      <c r="E187" s="85">
        <v>30</v>
      </c>
      <c r="F187" s="180"/>
      <c r="G187" s="85"/>
    </row>
    <row r="188" spans="1:7" s="116" customFormat="1" ht="47.25">
      <c r="A188" s="155"/>
      <c r="B188" s="45" t="s">
        <v>232</v>
      </c>
      <c r="C188" s="17">
        <v>0</v>
      </c>
      <c r="D188" s="85">
        <v>130</v>
      </c>
      <c r="E188" s="85">
        <v>130</v>
      </c>
      <c r="F188" s="164">
        <f aca="true" t="shared" si="10" ref="F188:F240">(E188/D188)*100</f>
        <v>100</v>
      </c>
      <c r="G188" s="18">
        <f aca="true" t="shared" si="11" ref="G188:G255">E188-D188</f>
        <v>0</v>
      </c>
    </row>
    <row r="189" spans="1:7" s="116" customFormat="1" ht="37.5" customHeight="1">
      <c r="A189" s="155"/>
      <c r="B189" s="45" t="s">
        <v>305</v>
      </c>
      <c r="C189" s="17">
        <v>0</v>
      </c>
      <c r="D189" s="85">
        <v>207.5</v>
      </c>
      <c r="E189" s="85">
        <v>207.5</v>
      </c>
      <c r="F189" s="164">
        <f t="shared" si="10"/>
        <v>100</v>
      </c>
      <c r="G189" s="18">
        <f t="shared" si="11"/>
        <v>0</v>
      </c>
    </row>
    <row r="190" spans="1:7" s="116" customFormat="1" ht="70.5" customHeight="1">
      <c r="A190" s="155"/>
      <c r="B190" s="45" t="s">
        <v>233</v>
      </c>
      <c r="C190" s="17">
        <v>0</v>
      </c>
      <c r="D190" s="85">
        <v>437.1</v>
      </c>
      <c r="E190" s="85">
        <v>437.1</v>
      </c>
      <c r="F190" s="164">
        <f t="shared" si="10"/>
        <v>100</v>
      </c>
      <c r="G190" s="18">
        <f t="shared" si="11"/>
        <v>0</v>
      </c>
    </row>
    <row r="191" spans="1:7" s="116" customFormat="1" ht="79.5" customHeight="1">
      <c r="A191" s="155"/>
      <c r="B191" s="45" t="s">
        <v>301</v>
      </c>
      <c r="C191" s="17">
        <v>0</v>
      </c>
      <c r="D191" s="85">
        <v>56</v>
      </c>
      <c r="E191" s="85">
        <v>56</v>
      </c>
      <c r="F191" s="164">
        <f t="shared" si="10"/>
        <v>100</v>
      </c>
      <c r="G191" s="18">
        <f t="shared" si="11"/>
        <v>0</v>
      </c>
    </row>
    <row r="192" spans="1:7" s="11" customFormat="1" ht="15.75">
      <c r="A192" s="91" t="s">
        <v>79</v>
      </c>
      <c r="B192" s="92" t="s">
        <v>148</v>
      </c>
      <c r="C192" s="173">
        <v>371</v>
      </c>
      <c r="D192" s="83">
        <v>364.3</v>
      </c>
      <c r="E192" s="83">
        <v>356.1</v>
      </c>
      <c r="F192" s="164">
        <f t="shared" si="10"/>
        <v>97.74910787812243</v>
      </c>
      <c r="G192" s="18">
        <f t="shared" si="11"/>
        <v>-8.199999999999989</v>
      </c>
    </row>
    <row r="193" spans="1:7" s="11" customFormat="1" ht="15.75">
      <c r="A193" s="91" t="s">
        <v>211</v>
      </c>
      <c r="B193" s="92" t="s">
        <v>234</v>
      </c>
      <c r="C193" s="173">
        <v>1835</v>
      </c>
      <c r="D193" s="83">
        <v>1658.7</v>
      </c>
      <c r="E193" s="83">
        <v>1658.7</v>
      </c>
      <c r="F193" s="164">
        <f t="shared" si="10"/>
        <v>100</v>
      </c>
      <c r="G193" s="18">
        <f t="shared" si="11"/>
        <v>0</v>
      </c>
    </row>
    <row r="194" spans="1:7" s="11" customFormat="1" ht="47.25">
      <c r="A194" s="91" t="s">
        <v>80</v>
      </c>
      <c r="B194" s="47" t="s">
        <v>308</v>
      </c>
      <c r="C194" s="173">
        <v>2612.1</v>
      </c>
      <c r="D194" s="83">
        <v>2641.2</v>
      </c>
      <c r="E194" s="83">
        <v>2635.2</v>
      </c>
      <c r="F194" s="164">
        <f t="shared" si="10"/>
        <v>99.77283053157655</v>
      </c>
      <c r="G194" s="18">
        <f t="shared" si="11"/>
        <v>-6</v>
      </c>
    </row>
    <row r="195" spans="1:7" s="11" customFormat="1" ht="83.25" customHeight="1">
      <c r="A195" s="91" t="s">
        <v>212</v>
      </c>
      <c r="B195" s="92" t="s">
        <v>216</v>
      </c>
      <c r="C195" s="173">
        <v>3165</v>
      </c>
      <c r="D195" s="83">
        <v>2862.7</v>
      </c>
      <c r="E195" s="83">
        <v>2862.7</v>
      </c>
      <c r="F195" s="164">
        <f t="shared" si="10"/>
        <v>100</v>
      </c>
      <c r="G195" s="18">
        <f t="shared" si="11"/>
        <v>0</v>
      </c>
    </row>
    <row r="196" spans="1:7" s="11" customFormat="1" ht="31.5">
      <c r="A196" s="91" t="s">
        <v>81</v>
      </c>
      <c r="B196" s="92" t="s">
        <v>213</v>
      </c>
      <c r="C196" s="173">
        <v>0</v>
      </c>
      <c r="D196" s="83">
        <v>14.2</v>
      </c>
      <c r="E196" s="83">
        <v>12.6</v>
      </c>
      <c r="F196" s="164">
        <f t="shared" si="10"/>
        <v>88.73239436619718</v>
      </c>
      <c r="G196" s="18">
        <f t="shared" si="11"/>
        <v>-1.5999999999999996</v>
      </c>
    </row>
    <row r="197" spans="1:7" s="11" customFormat="1" ht="15.75">
      <c r="A197" s="91" t="s">
        <v>149</v>
      </c>
      <c r="B197" s="55" t="s">
        <v>310</v>
      </c>
      <c r="C197" s="173">
        <v>63</v>
      </c>
      <c r="D197" s="83">
        <v>35</v>
      </c>
      <c r="E197" s="83">
        <v>35</v>
      </c>
      <c r="F197" s="164">
        <f t="shared" si="10"/>
        <v>100</v>
      </c>
      <c r="G197" s="18">
        <f t="shared" si="11"/>
        <v>0</v>
      </c>
    </row>
    <row r="198" spans="1:7" ht="31.5" customHeight="1">
      <c r="A198" s="136" t="s">
        <v>83</v>
      </c>
      <c r="B198" s="122" t="s">
        <v>217</v>
      </c>
      <c r="C198" s="173">
        <f>C199</f>
        <v>75</v>
      </c>
      <c r="D198" s="79">
        <f>D199</f>
        <v>0</v>
      </c>
      <c r="E198" s="79">
        <f>E199</f>
        <v>0</v>
      </c>
      <c r="F198" s="164">
        <v>0</v>
      </c>
      <c r="G198" s="18">
        <f t="shared" si="11"/>
        <v>0</v>
      </c>
    </row>
    <row r="199" spans="1:7" s="9" customFormat="1" ht="31.5" customHeight="1">
      <c r="A199" s="93"/>
      <c r="B199" s="94" t="s">
        <v>290</v>
      </c>
      <c r="C199" s="174">
        <v>75</v>
      </c>
      <c r="D199" s="95">
        <v>0</v>
      </c>
      <c r="E199" s="95">
        <v>0</v>
      </c>
      <c r="F199" s="164">
        <v>0</v>
      </c>
      <c r="G199" s="18">
        <f t="shared" si="11"/>
        <v>0</v>
      </c>
    </row>
    <row r="200" spans="1:7" s="9" customFormat="1" ht="31.5" customHeight="1">
      <c r="A200" s="136" t="s">
        <v>180</v>
      </c>
      <c r="B200" s="122" t="s">
        <v>181</v>
      </c>
      <c r="C200" s="174">
        <v>0</v>
      </c>
      <c r="D200" s="95">
        <v>130</v>
      </c>
      <c r="E200" s="95">
        <v>130</v>
      </c>
      <c r="F200" s="164">
        <f t="shared" si="10"/>
        <v>100</v>
      </c>
      <c r="G200" s="18">
        <f t="shared" si="11"/>
        <v>0</v>
      </c>
    </row>
    <row r="201" spans="1:7" s="115" customFormat="1" ht="15.75">
      <c r="A201" s="2">
        <v>2000</v>
      </c>
      <c r="B201" s="3" t="s">
        <v>4</v>
      </c>
      <c r="C201" s="17">
        <f>SUM(C204:C207)</f>
        <v>3560</v>
      </c>
      <c r="D201" s="17">
        <f>SUM(D204:D207)</f>
        <v>5584</v>
      </c>
      <c r="E201" s="17">
        <f>SUM(E204:E207)</f>
        <v>5581.5</v>
      </c>
      <c r="F201" s="164">
        <f t="shared" si="10"/>
        <v>99.95522922636103</v>
      </c>
      <c r="G201" s="18">
        <f t="shared" si="11"/>
        <v>-2.5</v>
      </c>
    </row>
    <row r="202" spans="1:7" s="115" customFormat="1" ht="47.25">
      <c r="A202" s="176"/>
      <c r="B202" s="177" t="s">
        <v>336</v>
      </c>
      <c r="C202" s="17"/>
      <c r="D202" s="85">
        <v>1000</v>
      </c>
      <c r="E202" s="85">
        <v>918</v>
      </c>
      <c r="F202" s="164">
        <f t="shared" si="10"/>
        <v>91.8</v>
      </c>
      <c r="G202" s="18">
        <f t="shared" si="11"/>
        <v>-82</v>
      </c>
    </row>
    <row r="203" spans="1:7" s="115" customFormat="1" ht="31.5">
      <c r="A203" s="176"/>
      <c r="B203" s="177" t="s">
        <v>338</v>
      </c>
      <c r="C203" s="17"/>
      <c r="D203" s="85">
        <v>200</v>
      </c>
      <c r="E203" s="85">
        <v>200</v>
      </c>
      <c r="F203" s="164">
        <f t="shared" si="10"/>
        <v>100</v>
      </c>
      <c r="G203" s="18">
        <f t="shared" si="11"/>
        <v>0</v>
      </c>
    </row>
    <row r="204" spans="1:7" s="11" customFormat="1" ht="31.5">
      <c r="A204" s="91" t="s">
        <v>85</v>
      </c>
      <c r="B204" s="92" t="s">
        <v>22</v>
      </c>
      <c r="C204" s="173">
        <v>750</v>
      </c>
      <c r="D204" s="83">
        <v>1713.7</v>
      </c>
      <c r="E204" s="83">
        <v>1713.7</v>
      </c>
      <c r="F204" s="164">
        <f t="shared" si="10"/>
        <v>100</v>
      </c>
      <c r="G204" s="18">
        <f t="shared" si="11"/>
        <v>0</v>
      </c>
    </row>
    <row r="205" spans="1:7" s="11" customFormat="1" ht="15.75">
      <c r="A205" s="91" t="s">
        <v>87</v>
      </c>
      <c r="B205" s="92" t="s">
        <v>88</v>
      </c>
      <c r="C205" s="168">
        <v>210</v>
      </c>
      <c r="D205" s="58">
        <v>348</v>
      </c>
      <c r="E205" s="58">
        <v>347.5</v>
      </c>
      <c r="F205" s="164">
        <f t="shared" si="10"/>
        <v>99.85632183908046</v>
      </c>
      <c r="G205" s="18">
        <f t="shared" si="11"/>
        <v>-0.5</v>
      </c>
    </row>
    <row r="206" spans="1:7" s="11" customFormat="1" ht="47.25">
      <c r="A206" s="91" t="s">
        <v>89</v>
      </c>
      <c r="B206" s="47" t="s">
        <v>90</v>
      </c>
      <c r="C206" s="168"/>
      <c r="D206" s="58">
        <v>1097.6</v>
      </c>
      <c r="E206" s="58">
        <v>1097.6</v>
      </c>
      <c r="F206" s="164">
        <f t="shared" si="10"/>
        <v>100</v>
      </c>
      <c r="G206" s="18">
        <f t="shared" si="11"/>
        <v>0</v>
      </c>
    </row>
    <row r="207" spans="1:7" s="11" customFormat="1" ht="31.5">
      <c r="A207" s="91" t="s">
        <v>92</v>
      </c>
      <c r="B207" s="92" t="s">
        <v>214</v>
      </c>
      <c r="C207" s="173">
        <f>C208+C209</f>
        <v>2600</v>
      </c>
      <c r="D207" s="83">
        <v>2424.7</v>
      </c>
      <c r="E207" s="83">
        <v>2422.7</v>
      </c>
      <c r="F207" s="164">
        <f t="shared" si="10"/>
        <v>99.91751556893637</v>
      </c>
      <c r="G207" s="18">
        <f t="shared" si="11"/>
        <v>-2</v>
      </c>
    </row>
    <row r="208" spans="1:7" s="82" customFormat="1" ht="47.25">
      <c r="A208" s="96"/>
      <c r="B208" s="97" t="s">
        <v>185</v>
      </c>
      <c r="C208" s="174">
        <v>1500</v>
      </c>
      <c r="D208" s="98">
        <v>504.7</v>
      </c>
      <c r="E208" s="98">
        <v>504.7</v>
      </c>
      <c r="F208" s="164">
        <f t="shared" si="10"/>
        <v>100</v>
      </c>
      <c r="G208" s="18">
        <f t="shared" si="11"/>
        <v>0</v>
      </c>
    </row>
    <row r="209" spans="1:7" s="82" customFormat="1" ht="31.5">
      <c r="A209" s="96"/>
      <c r="B209" s="51" t="s">
        <v>244</v>
      </c>
      <c r="C209" s="174">
        <v>1100</v>
      </c>
      <c r="D209" s="98">
        <v>1920</v>
      </c>
      <c r="E209" s="98">
        <v>1918</v>
      </c>
      <c r="F209" s="164">
        <f t="shared" si="10"/>
        <v>99.89583333333333</v>
      </c>
      <c r="G209" s="18">
        <f t="shared" si="11"/>
        <v>-2</v>
      </c>
    </row>
    <row r="210" spans="1:7" ht="15.75">
      <c r="A210" s="2">
        <v>3000</v>
      </c>
      <c r="B210" s="12" t="s">
        <v>24</v>
      </c>
      <c r="C210" s="17">
        <f>SUM(C211:C214)</f>
        <v>146</v>
      </c>
      <c r="D210" s="17">
        <f>SUM(D211:D214)</f>
        <v>24.9</v>
      </c>
      <c r="E210" s="17">
        <f>SUM(E211:E214)</f>
        <v>24.8</v>
      </c>
      <c r="F210" s="164">
        <f t="shared" si="10"/>
        <v>99.59839357429719</v>
      </c>
      <c r="G210" s="18">
        <f t="shared" si="11"/>
        <v>-0.09999999999999787</v>
      </c>
    </row>
    <row r="211" spans="1:7" s="11" customFormat="1" ht="63">
      <c r="A211" s="54" t="s">
        <v>102</v>
      </c>
      <c r="B211" s="55" t="s">
        <v>29</v>
      </c>
      <c r="C211" s="168">
        <v>10</v>
      </c>
      <c r="D211" s="58">
        <v>0</v>
      </c>
      <c r="E211" s="58">
        <v>0</v>
      </c>
      <c r="F211" s="164">
        <v>0</v>
      </c>
      <c r="G211" s="18">
        <f t="shared" si="11"/>
        <v>0</v>
      </c>
    </row>
    <row r="212" spans="1:7" s="11" customFormat="1" ht="31.5">
      <c r="A212" s="91" t="s">
        <v>103</v>
      </c>
      <c r="B212" s="92" t="s">
        <v>150</v>
      </c>
      <c r="C212" s="173">
        <v>16</v>
      </c>
      <c r="D212" s="83">
        <v>14.9</v>
      </c>
      <c r="E212" s="83">
        <v>14.8</v>
      </c>
      <c r="F212" s="164">
        <f t="shared" si="10"/>
        <v>99.32885906040269</v>
      </c>
      <c r="G212" s="18">
        <f t="shared" si="11"/>
        <v>-0.09999999999999964</v>
      </c>
    </row>
    <row r="213" spans="1:7" s="11" customFormat="1" ht="31.5">
      <c r="A213" s="91" t="s">
        <v>104</v>
      </c>
      <c r="B213" s="92" t="s">
        <v>215</v>
      </c>
      <c r="C213" s="173">
        <v>20</v>
      </c>
      <c r="D213" s="83">
        <v>10</v>
      </c>
      <c r="E213" s="83">
        <v>10</v>
      </c>
      <c r="F213" s="164">
        <f t="shared" si="10"/>
        <v>100</v>
      </c>
      <c r="G213" s="18">
        <f t="shared" si="11"/>
        <v>0</v>
      </c>
    </row>
    <row r="214" spans="1:7" s="11" customFormat="1" ht="31.5">
      <c r="A214" s="91" t="s">
        <v>110</v>
      </c>
      <c r="B214" s="92" t="s">
        <v>218</v>
      </c>
      <c r="C214" s="173">
        <f>C215</f>
        <v>100</v>
      </c>
      <c r="D214" s="83">
        <v>0</v>
      </c>
      <c r="E214" s="83">
        <f>E215</f>
        <v>0</v>
      </c>
      <c r="F214" s="164">
        <v>0</v>
      </c>
      <c r="G214" s="18">
        <f t="shared" si="11"/>
        <v>0</v>
      </c>
    </row>
    <row r="215" spans="1:7" s="82" customFormat="1" ht="78.75">
      <c r="A215" s="96"/>
      <c r="B215" s="97" t="s">
        <v>219</v>
      </c>
      <c r="C215" s="173">
        <v>100</v>
      </c>
      <c r="D215" s="83">
        <v>0</v>
      </c>
      <c r="E215" s="83">
        <v>0</v>
      </c>
      <c r="F215" s="164">
        <v>0</v>
      </c>
      <c r="G215" s="18">
        <f t="shared" si="11"/>
        <v>0</v>
      </c>
    </row>
    <row r="216" spans="1:7" s="10" customFormat="1" ht="15.75">
      <c r="A216" s="29">
        <v>4000</v>
      </c>
      <c r="B216" s="3" t="s">
        <v>6</v>
      </c>
      <c r="C216" s="17">
        <f>SUM(C217:C219)</f>
        <v>728</v>
      </c>
      <c r="D216" s="17">
        <f>SUM(D217:D219)</f>
        <v>537.4</v>
      </c>
      <c r="E216" s="17">
        <f>SUM(E217:E219)</f>
        <v>537.4</v>
      </c>
      <c r="F216" s="164">
        <f t="shared" si="10"/>
        <v>100</v>
      </c>
      <c r="G216" s="18">
        <f t="shared" si="11"/>
        <v>0</v>
      </c>
    </row>
    <row r="217" spans="1:7" s="11" customFormat="1" ht="15.75">
      <c r="A217" s="91" t="s">
        <v>113</v>
      </c>
      <c r="B217" s="92" t="s">
        <v>114</v>
      </c>
      <c r="C217" s="173">
        <v>178</v>
      </c>
      <c r="D217" s="83">
        <v>80</v>
      </c>
      <c r="E217" s="83">
        <v>80</v>
      </c>
      <c r="F217" s="164">
        <f t="shared" si="10"/>
        <v>100</v>
      </c>
      <c r="G217" s="18">
        <f t="shared" si="11"/>
        <v>0</v>
      </c>
    </row>
    <row r="218" spans="1:7" s="11" customFormat="1" ht="56.25" customHeight="1">
      <c r="A218" s="91" t="s">
        <v>117</v>
      </c>
      <c r="B218" s="92" t="s">
        <v>153</v>
      </c>
      <c r="C218" s="173">
        <v>150</v>
      </c>
      <c r="D218" s="83">
        <v>57.4</v>
      </c>
      <c r="E218" s="83">
        <v>57.4</v>
      </c>
      <c r="F218" s="164">
        <f t="shared" si="10"/>
        <v>100</v>
      </c>
      <c r="G218" s="18">
        <f t="shared" si="11"/>
        <v>0</v>
      </c>
    </row>
    <row r="219" spans="1:7" s="13" customFormat="1" ht="31.5">
      <c r="A219" s="137" t="s">
        <v>122</v>
      </c>
      <c r="B219" s="73" t="s">
        <v>179</v>
      </c>
      <c r="C219" s="173">
        <f>C220</f>
        <v>400</v>
      </c>
      <c r="D219" s="75">
        <f>D220</f>
        <v>400</v>
      </c>
      <c r="E219" s="75">
        <f>E220</f>
        <v>400</v>
      </c>
      <c r="F219" s="164">
        <f t="shared" si="10"/>
        <v>100</v>
      </c>
      <c r="G219" s="18">
        <f t="shared" si="11"/>
        <v>0</v>
      </c>
    </row>
    <row r="220" spans="1:7" s="15" customFormat="1" ht="31.5">
      <c r="A220" s="99"/>
      <c r="B220" s="100" t="s">
        <v>297</v>
      </c>
      <c r="C220" s="174">
        <v>400</v>
      </c>
      <c r="D220" s="101">
        <v>400</v>
      </c>
      <c r="E220" s="101">
        <v>400</v>
      </c>
      <c r="F220" s="164">
        <f t="shared" si="10"/>
        <v>100</v>
      </c>
      <c r="G220" s="18">
        <f t="shared" si="11"/>
        <v>0</v>
      </c>
    </row>
    <row r="221" spans="1:7" s="20" customFormat="1" ht="15.75">
      <c r="A221" s="29">
        <v>5000</v>
      </c>
      <c r="B221" s="3" t="s">
        <v>7</v>
      </c>
      <c r="C221" s="65">
        <f>C222</f>
        <v>612</v>
      </c>
      <c r="D221" s="65">
        <f>D222</f>
        <v>423.1</v>
      </c>
      <c r="E221" s="65">
        <f>E222</f>
        <v>423.1</v>
      </c>
      <c r="F221" s="164">
        <f t="shared" si="10"/>
        <v>100</v>
      </c>
      <c r="G221" s="18">
        <f t="shared" si="11"/>
        <v>0</v>
      </c>
    </row>
    <row r="222" spans="1:7" s="11" customFormat="1" ht="63">
      <c r="A222" s="91" t="s">
        <v>36</v>
      </c>
      <c r="B222" s="92" t="s">
        <v>37</v>
      </c>
      <c r="C222" s="173">
        <v>612</v>
      </c>
      <c r="D222" s="83">
        <v>423.1</v>
      </c>
      <c r="E222" s="83">
        <v>423.1</v>
      </c>
      <c r="F222" s="164">
        <f t="shared" si="10"/>
        <v>100</v>
      </c>
      <c r="G222" s="18">
        <f t="shared" si="11"/>
        <v>0</v>
      </c>
    </row>
    <row r="223" spans="1:7" s="13" customFormat="1" ht="15.75">
      <c r="A223" s="64">
        <v>6000</v>
      </c>
      <c r="B223" s="66" t="s">
        <v>5</v>
      </c>
      <c r="C223" s="17">
        <f>C225+C227+C228+C230+C232+C235</f>
        <v>17529.7</v>
      </c>
      <c r="D223" s="17">
        <f>D225+D227+D228+D230+D232+D235+D234</f>
        <v>28650.899999999998</v>
      </c>
      <c r="E223" s="17">
        <f>E225+E227+E228+E230+E232+E235+E234</f>
        <v>28308.800000000003</v>
      </c>
      <c r="F223" s="164">
        <f t="shared" si="10"/>
        <v>98.80597119113187</v>
      </c>
      <c r="G223" s="18">
        <f t="shared" si="11"/>
        <v>-342.0999999999949</v>
      </c>
    </row>
    <row r="224" spans="1:7" s="11" customFormat="1" ht="78.75">
      <c r="A224" s="157"/>
      <c r="B224" s="154" t="s">
        <v>339</v>
      </c>
      <c r="C224" s="17">
        <v>0</v>
      </c>
      <c r="D224" s="85">
        <v>361.2</v>
      </c>
      <c r="E224" s="85">
        <v>361.2</v>
      </c>
      <c r="F224" s="164">
        <f t="shared" si="10"/>
        <v>100</v>
      </c>
      <c r="G224" s="18">
        <f t="shared" si="11"/>
        <v>0</v>
      </c>
    </row>
    <row r="225" spans="1:7" s="13" customFormat="1" ht="31.5">
      <c r="A225" s="136" t="s">
        <v>154</v>
      </c>
      <c r="B225" s="122" t="s">
        <v>220</v>
      </c>
      <c r="C225" s="173">
        <v>8750</v>
      </c>
      <c r="D225" s="75">
        <v>19755.7</v>
      </c>
      <c r="E225" s="75">
        <v>19534.2</v>
      </c>
      <c r="F225" s="164">
        <f t="shared" si="10"/>
        <v>98.8788045981666</v>
      </c>
      <c r="G225" s="18">
        <f t="shared" si="11"/>
        <v>-221.5</v>
      </c>
    </row>
    <row r="226" spans="1:7" s="15" customFormat="1" ht="31.5">
      <c r="A226" s="93"/>
      <c r="B226" s="94" t="s">
        <v>221</v>
      </c>
      <c r="C226" s="174">
        <v>4000</v>
      </c>
      <c r="D226" s="101">
        <v>4000</v>
      </c>
      <c r="E226" s="101">
        <v>3803.5</v>
      </c>
      <c r="F226" s="164">
        <f t="shared" si="10"/>
        <v>95.0875</v>
      </c>
      <c r="G226" s="18">
        <f t="shared" si="11"/>
        <v>-196.5</v>
      </c>
    </row>
    <row r="227" spans="1:7" s="13" customFormat="1" ht="31.5">
      <c r="A227" s="136" t="s">
        <v>222</v>
      </c>
      <c r="B227" s="122" t="s">
        <v>223</v>
      </c>
      <c r="C227" s="173"/>
      <c r="D227" s="75">
        <v>950</v>
      </c>
      <c r="E227" s="75">
        <v>946.1</v>
      </c>
      <c r="F227" s="164">
        <f t="shared" si="10"/>
        <v>99.58947368421053</v>
      </c>
      <c r="G227" s="18">
        <f t="shared" si="11"/>
        <v>-3.8999999999999773</v>
      </c>
    </row>
    <row r="228" spans="1:7" s="20" customFormat="1" ht="31.5">
      <c r="A228" s="136" t="s">
        <v>125</v>
      </c>
      <c r="B228" s="122" t="s">
        <v>189</v>
      </c>
      <c r="C228" s="173">
        <f>C229</f>
        <v>3250</v>
      </c>
      <c r="D228" s="83">
        <f>D229</f>
        <v>2944</v>
      </c>
      <c r="E228" s="83">
        <f>E229</f>
        <v>2907.7</v>
      </c>
      <c r="F228" s="164">
        <f t="shared" si="10"/>
        <v>98.76698369565217</v>
      </c>
      <c r="G228" s="18">
        <f t="shared" si="11"/>
        <v>-36.30000000000018</v>
      </c>
    </row>
    <row r="229" spans="1:7" s="19" customFormat="1" ht="47.25">
      <c r="A229" s="93"/>
      <c r="B229" s="94" t="s">
        <v>188</v>
      </c>
      <c r="C229" s="174">
        <v>3250</v>
      </c>
      <c r="D229" s="101">
        <v>2944</v>
      </c>
      <c r="E229" s="101">
        <v>2907.7</v>
      </c>
      <c r="F229" s="164">
        <f t="shared" si="10"/>
        <v>98.76698369565217</v>
      </c>
      <c r="G229" s="18">
        <f t="shared" si="11"/>
        <v>-36.30000000000018</v>
      </c>
    </row>
    <row r="230" spans="1:7" s="11" customFormat="1" ht="31.5">
      <c r="A230" s="91" t="s">
        <v>126</v>
      </c>
      <c r="B230" s="92" t="s">
        <v>176</v>
      </c>
      <c r="C230" s="173">
        <f>C231</f>
        <v>1429.7</v>
      </c>
      <c r="D230" s="83">
        <f>D231</f>
        <v>4099.4</v>
      </c>
      <c r="E230" s="83">
        <f>E231</f>
        <v>4038.9</v>
      </c>
      <c r="F230" s="164">
        <f t="shared" si="10"/>
        <v>98.52417426940528</v>
      </c>
      <c r="G230" s="18">
        <f t="shared" si="11"/>
        <v>-60.499999999999545</v>
      </c>
    </row>
    <row r="231" spans="1:7" s="82" customFormat="1" ht="47.25">
      <c r="A231" s="96"/>
      <c r="B231" s="61" t="s">
        <v>266</v>
      </c>
      <c r="C231" s="174">
        <v>1429.7</v>
      </c>
      <c r="D231" s="98">
        <v>4099.4</v>
      </c>
      <c r="E231" s="98">
        <v>4038.9</v>
      </c>
      <c r="F231" s="164">
        <f t="shared" si="10"/>
        <v>98.52417426940528</v>
      </c>
      <c r="G231" s="18">
        <f t="shared" si="11"/>
        <v>-60.499999999999545</v>
      </c>
    </row>
    <row r="232" spans="1:7" s="82" customFormat="1" ht="31.5">
      <c r="A232" s="91" t="s">
        <v>127</v>
      </c>
      <c r="B232" s="55" t="s">
        <v>283</v>
      </c>
      <c r="C232" s="173">
        <f>C233</f>
        <v>0</v>
      </c>
      <c r="D232" s="83">
        <f>D233</f>
        <v>355</v>
      </c>
      <c r="E232" s="83">
        <f>E233</f>
        <v>355</v>
      </c>
      <c r="F232" s="164">
        <f t="shared" si="10"/>
        <v>100</v>
      </c>
      <c r="G232" s="18">
        <f t="shared" si="11"/>
        <v>0</v>
      </c>
    </row>
    <row r="233" spans="1:7" s="82" customFormat="1" ht="63">
      <c r="A233" s="91"/>
      <c r="B233" s="61" t="s">
        <v>298</v>
      </c>
      <c r="C233" s="174">
        <v>0</v>
      </c>
      <c r="D233" s="98">
        <v>355</v>
      </c>
      <c r="E233" s="98">
        <v>355</v>
      </c>
      <c r="F233" s="164">
        <f t="shared" si="10"/>
        <v>100</v>
      </c>
      <c r="G233" s="18">
        <f t="shared" si="11"/>
        <v>0</v>
      </c>
    </row>
    <row r="234" spans="1:7" s="82" customFormat="1" ht="63">
      <c r="A234" s="91" t="s">
        <v>332</v>
      </c>
      <c r="B234" s="55" t="s">
        <v>333</v>
      </c>
      <c r="C234" s="174">
        <v>0</v>
      </c>
      <c r="D234" s="98">
        <v>361.2</v>
      </c>
      <c r="E234" s="98">
        <v>361.2</v>
      </c>
      <c r="F234" s="164">
        <f t="shared" si="10"/>
        <v>100</v>
      </c>
      <c r="G234" s="18">
        <f t="shared" si="11"/>
        <v>0</v>
      </c>
    </row>
    <row r="235" spans="1:7" s="11" customFormat="1" ht="15.75">
      <c r="A235" s="91" t="s">
        <v>155</v>
      </c>
      <c r="B235" s="92" t="s">
        <v>41</v>
      </c>
      <c r="C235" s="173">
        <v>4100</v>
      </c>
      <c r="D235" s="83">
        <v>185.6</v>
      </c>
      <c r="E235" s="83">
        <v>165.7</v>
      </c>
      <c r="F235" s="164">
        <f t="shared" si="10"/>
        <v>89.2780172413793</v>
      </c>
      <c r="G235" s="18">
        <f t="shared" si="11"/>
        <v>-19.900000000000006</v>
      </c>
    </row>
    <row r="236" spans="1:7" s="13" customFormat="1" ht="15.75">
      <c r="A236" s="64">
        <v>7000</v>
      </c>
      <c r="B236" s="66" t="s">
        <v>137</v>
      </c>
      <c r="C236" s="17">
        <f>C237+C238+C240+C241+C243+C244+C245+C246+C247</f>
        <v>22605.4</v>
      </c>
      <c r="D236" s="17">
        <f>D237+D238+D240+D241+D243+D244+D245+D246+D247</f>
        <v>13952.7</v>
      </c>
      <c r="E236" s="17">
        <f>E237+E238+E240+E241+E243+E244+E245+E246+E247</f>
        <v>13803.300000000001</v>
      </c>
      <c r="F236" s="164">
        <f t="shared" si="10"/>
        <v>98.92923950203186</v>
      </c>
      <c r="G236" s="18">
        <f t="shared" si="11"/>
        <v>-149.39999999999964</v>
      </c>
    </row>
    <row r="237" spans="1:7" s="11" customFormat="1" ht="47.25">
      <c r="A237" s="141" t="s">
        <v>263</v>
      </c>
      <c r="B237" s="55" t="s">
        <v>264</v>
      </c>
      <c r="C237" s="168">
        <v>0</v>
      </c>
      <c r="D237" s="58">
        <v>1000</v>
      </c>
      <c r="E237" s="58">
        <v>918</v>
      </c>
      <c r="F237" s="164">
        <f t="shared" si="10"/>
        <v>91.8</v>
      </c>
      <c r="G237" s="18">
        <f t="shared" si="11"/>
        <v>-82</v>
      </c>
    </row>
    <row r="238" spans="1:7" s="11" customFormat="1" ht="32.25" customHeight="1">
      <c r="A238" s="142" t="s">
        <v>192</v>
      </c>
      <c r="B238" s="92" t="s">
        <v>193</v>
      </c>
      <c r="C238" s="173">
        <f>C239</f>
        <v>863</v>
      </c>
      <c r="D238" s="83">
        <f>D239</f>
        <v>863</v>
      </c>
      <c r="E238" s="83">
        <f>E239</f>
        <v>850.5</v>
      </c>
      <c r="F238" s="164">
        <f t="shared" si="10"/>
        <v>98.55156431054462</v>
      </c>
      <c r="G238" s="18">
        <f t="shared" si="11"/>
        <v>-12.5</v>
      </c>
    </row>
    <row r="239" spans="1:7" s="82" customFormat="1" ht="57" customHeight="1">
      <c r="A239" s="96"/>
      <c r="B239" s="97" t="s">
        <v>200</v>
      </c>
      <c r="C239" s="174">
        <v>863</v>
      </c>
      <c r="D239" s="98">
        <v>863</v>
      </c>
      <c r="E239" s="98">
        <v>850.5</v>
      </c>
      <c r="F239" s="164">
        <f t="shared" si="10"/>
        <v>98.55156431054462</v>
      </c>
      <c r="G239" s="18">
        <f t="shared" si="11"/>
        <v>-12.5</v>
      </c>
    </row>
    <row r="240" spans="1:7" s="11" customFormat="1" ht="47.25">
      <c r="A240" s="91" t="s">
        <v>224</v>
      </c>
      <c r="B240" s="92" t="s">
        <v>225</v>
      </c>
      <c r="C240" s="173">
        <v>3448</v>
      </c>
      <c r="D240" s="83">
        <v>8431.2</v>
      </c>
      <c r="E240" s="83">
        <v>8426.4</v>
      </c>
      <c r="F240" s="164">
        <f t="shared" si="10"/>
        <v>99.94306860233418</v>
      </c>
      <c r="G240" s="18">
        <f t="shared" si="11"/>
        <v>-4.800000000001091</v>
      </c>
    </row>
    <row r="241" spans="1:7" s="11" customFormat="1" ht="31.5">
      <c r="A241" s="91" t="s">
        <v>226</v>
      </c>
      <c r="B241" s="92" t="s">
        <v>230</v>
      </c>
      <c r="C241" s="173">
        <f>C242</f>
        <v>9280.4</v>
      </c>
      <c r="D241" s="83">
        <f>D242</f>
        <v>0</v>
      </c>
      <c r="E241" s="83">
        <f>E242</f>
        <v>0</v>
      </c>
      <c r="F241" s="164">
        <v>0</v>
      </c>
      <c r="G241" s="18">
        <f>E241-D241</f>
        <v>0</v>
      </c>
    </row>
    <row r="242" spans="1:7" s="82" customFormat="1" ht="47.25">
      <c r="A242" s="96"/>
      <c r="B242" s="97" t="s">
        <v>265</v>
      </c>
      <c r="C242" s="174">
        <v>9280.4</v>
      </c>
      <c r="D242" s="98">
        <v>0</v>
      </c>
      <c r="E242" s="98">
        <v>0</v>
      </c>
      <c r="F242" s="164">
        <v>0</v>
      </c>
      <c r="G242" s="18">
        <f>E242-D242</f>
        <v>0</v>
      </c>
    </row>
    <row r="243" spans="1:7" s="82" customFormat="1" ht="15.75">
      <c r="A243" s="91" t="s">
        <v>271</v>
      </c>
      <c r="B243" s="92" t="s">
        <v>272</v>
      </c>
      <c r="C243" s="173">
        <v>0</v>
      </c>
      <c r="D243" s="83">
        <v>2.2</v>
      </c>
      <c r="E243" s="83">
        <v>2.2</v>
      </c>
      <c r="F243" s="164">
        <f aca="true" t="shared" si="12" ref="F243:F265">(E243/D243)*100</f>
        <v>100</v>
      </c>
      <c r="G243" s="18">
        <f>E243-D243</f>
        <v>0</v>
      </c>
    </row>
    <row r="244" spans="1:7" s="11" customFormat="1" ht="31.5">
      <c r="A244" s="91" t="s">
        <v>227</v>
      </c>
      <c r="B244" s="92" t="s">
        <v>235</v>
      </c>
      <c r="C244" s="173">
        <v>2537</v>
      </c>
      <c r="D244" s="83">
        <v>3118.9</v>
      </c>
      <c r="E244" s="83">
        <v>3118.8</v>
      </c>
      <c r="F244" s="164">
        <f t="shared" si="12"/>
        <v>99.99679374138319</v>
      </c>
      <c r="G244" s="18">
        <f t="shared" si="11"/>
        <v>-0.09999999999990905</v>
      </c>
    </row>
    <row r="245" spans="1:7" s="11" customFormat="1" ht="31.5">
      <c r="A245" s="91" t="s">
        <v>273</v>
      </c>
      <c r="B245" s="92" t="s">
        <v>299</v>
      </c>
      <c r="C245" s="173">
        <v>1447</v>
      </c>
      <c r="D245" s="83">
        <v>487.4</v>
      </c>
      <c r="E245" s="83">
        <v>487.4</v>
      </c>
      <c r="F245" s="164">
        <f t="shared" si="12"/>
        <v>100</v>
      </c>
      <c r="G245" s="18">
        <f t="shared" si="11"/>
        <v>0</v>
      </c>
    </row>
    <row r="246" spans="1:7" s="11" customFormat="1" ht="47.25">
      <c r="A246" s="91" t="s">
        <v>228</v>
      </c>
      <c r="B246" s="92" t="s">
        <v>229</v>
      </c>
      <c r="C246" s="173">
        <v>4980</v>
      </c>
      <c r="D246" s="83">
        <v>0</v>
      </c>
      <c r="E246" s="83">
        <v>0</v>
      </c>
      <c r="F246" s="164">
        <v>0</v>
      </c>
      <c r="G246" s="18">
        <f t="shared" si="11"/>
        <v>0</v>
      </c>
    </row>
    <row r="247" spans="1:7" s="13" customFormat="1" ht="78.75">
      <c r="A247" s="136" t="s">
        <v>156</v>
      </c>
      <c r="B247" s="122" t="s">
        <v>157</v>
      </c>
      <c r="C247" s="173">
        <v>50</v>
      </c>
      <c r="D247" s="79">
        <v>50</v>
      </c>
      <c r="E247" s="79">
        <v>0</v>
      </c>
      <c r="F247" s="164">
        <f t="shared" si="12"/>
        <v>0</v>
      </c>
      <c r="G247" s="18">
        <f t="shared" si="11"/>
        <v>-50</v>
      </c>
    </row>
    <row r="248" spans="1:7" s="13" customFormat="1" ht="15.75">
      <c r="A248" s="64">
        <v>8000</v>
      </c>
      <c r="B248" s="66" t="s">
        <v>144</v>
      </c>
      <c r="C248" s="17">
        <f>C251+C253+C254+C255+C257+C258+C262+C260+C252+C256</f>
        <v>8260</v>
      </c>
      <c r="D248" s="17">
        <f>D250+D251+D253+D254+D255+D257+D258+D262+D260+D252+D256</f>
        <v>8214.5</v>
      </c>
      <c r="E248" s="17">
        <f>E250+E251+E253+E254+E255+E257+E258+E262+E260+E252+E256</f>
        <v>6802.799999999999</v>
      </c>
      <c r="F248" s="164">
        <f t="shared" si="12"/>
        <v>82.81453527299287</v>
      </c>
      <c r="G248" s="18">
        <f t="shared" si="11"/>
        <v>-1411.7000000000007</v>
      </c>
    </row>
    <row r="249" spans="1:7" s="11" customFormat="1" ht="31.5">
      <c r="A249" s="157"/>
      <c r="B249" s="154" t="s">
        <v>306</v>
      </c>
      <c r="C249" s="17">
        <v>0</v>
      </c>
      <c r="D249" s="85">
        <v>460</v>
      </c>
      <c r="E249" s="85">
        <v>349.3</v>
      </c>
      <c r="F249" s="164">
        <f t="shared" si="12"/>
        <v>75.93478260869566</v>
      </c>
      <c r="G249" s="18">
        <f t="shared" si="11"/>
        <v>-110.69999999999999</v>
      </c>
    </row>
    <row r="250" spans="1:7" s="11" customFormat="1" ht="31.5">
      <c r="A250" s="178" t="s">
        <v>340</v>
      </c>
      <c r="B250" s="179" t="s">
        <v>276</v>
      </c>
      <c r="C250" s="17"/>
      <c r="D250" s="58">
        <v>49.9</v>
      </c>
      <c r="E250" s="58">
        <v>17.5</v>
      </c>
      <c r="F250" s="164">
        <f t="shared" si="12"/>
        <v>35.07014028056113</v>
      </c>
      <c r="G250" s="18">
        <f t="shared" si="11"/>
        <v>-32.4</v>
      </c>
    </row>
    <row r="251" spans="1:7" s="11" customFormat="1" ht="31.5">
      <c r="A251" s="141" t="s">
        <v>274</v>
      </c>
      <c r="B251" s="122" t="s">
        <v>160</v>
      </c>
      <c r="C251" s="168">
        <v>0</v>
      </c>
      <c r="D251" s="58">
        <v>129.8</v>
      </c>
      <c r="E251" s="58">
        <v>129.8</v>
      </c>
      <c r="F251" s="164">
        <f t="shared" si="12"/>
        <v>100</v>
      </c>
      <c r="G251" s="18">
        <f t="shared" si="11"/>
        <v>0</v>
      </c>
    </row>
    <row r="252" spans="1:7" s="11" customFormat="1" ht="31.5">
      <c r="A252" s="136" t="s">
        <v>320</v>
      </c>
      <c r="B252" s="55" t="s">
        <v>276</v>
      </c>
      <c r="C252" s="168">
        <v>0</v>
      </c>
      <c r="D252" s="58">
        <v>147.2</v>
      </c>
      <c r="E252" s="58">
        <v>132.4</v>
      </c>
      <c r="F252" s="164">
        <f t="shared" si="12"/>
        <v>89.94565217391305</v>
      </c>
      <c r="G252" s="18">
        <f t="shared" si="11"/>
        <v>-14.799999999999983</v>
      </c>
    </row>
    <row r="253" spans="1:7" s="11" customFormat="1" ht="31.5">
      <c r="A253" s="136" t="s">
        <v>275</v>
      </c>
      <c r="B253" s="122" t="s">
        <v>42</v>
      </c>
      <c r="C253" s="168">
        <v>355</v>
      </c>
      <c r="D253" s="58">
        <v>404</v>
      </c>
      <c r="E253" s="58">
        <v>240.2</v>
      </c>
      <c r="F253" s="164">
        <f t="shared" si="12"/>
        <v>59.45544554455445</v>
      </c>
      <c r="G253" s="18">
        <f t="shared" si="11"/>
        <v>-163.8</v>
      </c>
    </row>
    <row r="254" spans="1:7" s="13" customFormat="1" ht="15.75">
      <c r="A254" s="136" t="s">
        <v>158</v>
      </c>
      <c r="B254" s="122" t="s">
        <v>17</v>
      </c>
      <c r="C254" s="173">
        <v>2675</v>
      </c>
      <c r="D254" s="79">
        <v>2523.1</v>
      </c>
      <c r="E254" s="79">
        <v>2502.7</v>
      </c>
      <c r="F254" s="164">
        <f t="shared" si="12"/>
        <v>99.1914708097182</v>
      </c>
      <c r="G254" s="18">
        <f t="shared" si="11"/>
        <v>-20.40000000000009</v>
      </c>
    </row>
    <row r="255" spans="1:7" s="13" customFormat="1" ht="31.5">
      <c r="A255" s="136" t="s">
        <v>159</v>
      </c>
      <c r="B255" s="122" t="s">
        <v>160</v>
      </c>
      <c r="C255" s="173">
        <v>2670</v>
      </c>
      <c r="D255" s="79">
        <v>4286.9</v>
      </c>
      <c r="E255" s="79">
        <v>3254.8</v>
      </c>
      <c r="F255" s="164">
        <f t="shared" si="12"/>
        <v>75.9243276026966</v>
      </c>
      <c r="G255" s="18">
        <f t="shared" si="11"/>
        <v>-1032.0999999999995</v>
      </c>
    </row>
    <row r="256" spans="1:7" s="13" customFormat="1" ht="31.5">
      <c r="A256" s="136" t="s">
        <v>322</v>
      </c>
      <c r="B256" s="55" t="s">
        <v>276</v>
      </c>
      <c r="C256" s="173">
        <v>0</v>
      </c>
      <c r="D256" s="79">
        <v>70.6</v>
      </c>
      <c r="E256" s="79">
        <v>70.6</v>
      </c>
      <c r="F256" s="164">
        <f t="shared" si="12"/>
        <v>100</v>
      </c>
      <c r="G256" s="18">
        <f aca="true" t="shared" si="13" ref="G256:G265">E256-D256</f>
        <v>0</v>
      </c>
    </row>
    <row r="257" spans="1:7" s="13" customFormat="1" ht="31.5">
      <c r="A257" s="136" t="s">
        <v>161</v>
      </c>
      <c r="B257" s="122" t="s">
        <v>42</v>
      </c>
      <c r="C257" s="173">
        <v>2500</v>
      </c>
      <c r="D257" s="79">
        <v>293.5</v>
      </c>
      <c r="E257" s="79">
        <v>173.7</v>
      </c>
      <c r="F257" s="164">
        <f t="shared" si="12"/>
        <v>59.18228279386712</v>
      </c>
      <c r="G257" s="18">
        <f t="shared" si="13"/>
        <v>-119.80000000000001</v>
      </c>
    </row>
    <row r="258" spans="1:7" s="13" customFormat="1" ht="31.5">
      <c r="A258" s="136" t="s">
        <v>139</v>
      </c>
      <c r="B258" s="122" t="s">
        <v>276</v>
      </c>
      <c r="C258" s="173">
        <f>C259</f>
        <v>0</v>
      </c>
      <c r="D258" s="79">
        <f>D259</f>
        <v>73</v>
      </c>
      <c r="E258" s="79">
        <f>E259</f>
        <v>63.7</v>
      </c>
      <c r="F258" s="164">
        <f t="shared" si="12"/>
        <v>87.26027397260275</v>
      </c>
      <c r="G258" s="18">
        <f t="shared" si="13"/>
        <v>-9.299999999999997</v>
      </c>
    </row>
    <row r="259" spans="1:7" s="13" customFormat="1" ht="31.5">
      <c r="A259" s="136"/>
      <c r="B259" s="94" t="s">
        <v>277</v>
      </c>
      <c r="C259" s="174">
        <v>0</v>
      </c>
      <c r="D259" s="95">
        <v>73</v>
      </c>
      <c r="E259" s="95">
        <v>63.7</v>
      </c>
      <c r="F259" s="164">
        <f t="shared" si="12"/>
        <v>87.26027397260275</v>
      </c>
      <c r="G259" s="18">
        <f t="shared" si="13"/>
        <v>-9.299999999999997</v>
      </c>
    </row>
    <row r="260" spans="1:7" s="11" customFormat="1" ht="15.75">
      <c r="A260" s="91" t="s">
        <v>141</v>
      </c>
      <c r="B260" s="92" t="s">
        <v>142</v>
      </c>
      <c r="C260" s="173">
        <f>C261</f>
        <v>60</v>
      </c>
      <c r="D260" s="83">
        <f>D261</f>
        <v>60</v>
      </c>
      <c r="E260" s="83">
        <f>E261</f>
        <v>40.9</v>
      </c>
      <c r="F260" s="164">
        <f t="shared" si="12"/>
        <v>68.16666666666666</v>
      </c>
      <c r="G260" s="18">
        <f t="shared" si="13"/>
        <v>-19.1</v>
      </c>
    </row>
    <row r="261" spans="1:7" s="82" customFormat="1" ht="47.25">
      <c r="A261" s="96"/>
      <c r="B261" s="61" t="s">
        <v>259</v>
      </c>
      <c r="C261" s="174">
        <v>60</v>
      </c>
      <c r="D261" s="98">
        <v>60</v>
      </c>
      <c r="E261" s="98">
        <v>40.9</v>
      </c>
      <c r="F261" s="164">
        <f t="shared" si="12"/>
        <v>68.16666666666666</v>
      </c>
      <c r="G261" s="18">
        <f t="shared" si="13"/>
        <v>-19.1</v>
      </c>
    </row>
    <row r="262" spans="1:7" s="82" customFormat="1" ht="31.5">
      <c r="A262" s="136" t="s">
        <v>231</v>
      </c>
      <c r="B262" s="122" t="s">
        <v>42</v>
      </c>
      <c r="C262" s="174">
        <v>0</v>
      </c>
      <c r="D262" s="95">
        <v>176.5</v>
      </c>
      <c r="E262" s="95">
        <v>176.5</v>
      </c>
      <c r="F262" s="164">
        <f t="shared" si="12"/>
        <v>100</v>
      </c>
      <c r="G262" s="18">
        <f t="shared" si="13"/>
        <v>0</v>
      </c>
    </row>
    <row r="263" spans="1:7" s="82" customFormat="1" ht="15.75">
      <c r="A263" s="147">
        <v>9000</v>
      </c>
      <c r="B263" s="148" t="s">
        <v>321</v>
      </c>
      <c r="C263" s="81">
        <f>C264</f>
        <v>0</v>
      </c>
      <c r="D263" s="81">
        <f>D264</f>
        <v>384.5</v>
      </c>
      <c r="E263" s="81">
        <f>E264</f>
        <v>308.2</v>
      </c>
      <c r="F263" s="164">
        <f t="shared" si="12"/>
        <v>80.15604681404422</v>
      </c>
      <c r="G263" s="18">
        <f t="shared" si="13"/>
        <v>-76.30000000000001</v>
      </c>
    </row>
    <row r="264" spans="1:7" s="82" customFormat="1" ht="15.75">
      <c r="A264" s="90" t="s">
        <v>284</v>
      </c>
      <c r="B264" s="146" t="s">
        <v>208</v>
      </c>
      <c r="C264" s="173">
        <v>0</v>
      </c>
      <c r="D264" s="83">
        <v>384.5</v>
      </c>
      <c r="E264" s="83">
        <v>308.2</v>
      </c>
      <c r="F264" s="164">
        <f t="shared" si="12"/>
        <v>80.15604681404422</v>
      </c>
      <c r="G264" s="18">
        <f t="shared" si="13"/>
        <v>-76.30000000000001</v>
      </c>
    </row>
    <row r="265" spans="1:7" ht="15.75">
      <c r="A265" s="195" t="s">
        <v>12</v>
      </c>
      <c r="B265" s="196"/>
      <c r="C265" s="17">
        <f>C248+C236+C223+C216+C210+C201+C186+C180+C221+C263</f>
        <v>62022.200000000004</v>
      </c>
      <c r="D265" s="17">
        <f>D248+D236+D223+D216+D210+D201+D186+D180+D221+D263</f>
        <v>66225.6</v>
      </c>
      <c r="E265" s="17">
        <f>E248+E236+E223+E216+E210+E201+E186+E180+E221+E263</f>
        <v>64188.50000000001</v>
      </c>
      <c r="F265" s="164">
        <f t="shared" si="12"/>
        <v>96.9239991785654</v>
      </c>
      <c r="G265" s="18">
        <f t="shared" si="13"/>
        <v>-2037.0999999999985</v>
      </c>
    </row>
    <row r="266" spans="2:7" ht="15.75">
      <c r="B266" s="197" t="s">
        <v>8</v>
      </c>
      <c r="C266" s="197"/>
      <c r="D266" s="197"/>
      <c r="E266" s="197"/>
      <c r="F266" s="197"/>
      <c r="G266" s="197"/>
    </row>
    <row r="267" spans="1:7" ht="15.75">
      <c r="A267" s="29" t="s">
        <v>21</v>
      </c>
      <c r="B267" s="12" t="s">
        <v>175</v>
      </c>
      <c r="C267" s="81">
        <v>90</v>
      </c>
      <c r="D267" s="81">
        <v>192.2</v>
      </c>
      <c r="E267" s="17">
        <v>128.6</v>
      </c>
      <c r="F267" s="164">
        <f>(E267/D267)*100</f>
        <v>66.90946930280958</v>
      </c>
      <c r="G267" s="18">
        <f>E267-D267</f>
        <v>-63.599999999999994</v>
      </c>
    </row>
    <row r="268" spans="1:7" s="8" customFormat="1" ht="15.75">
      <c r="A268" s="29">
        <v>1000</v>
      </c>
      <c r="B268" s="12" t="s">
        <v>3</v>
      </c>
      <c r="C268" s="17">
        <f>SUM(C269:C274)</f>
        <v>4406.2</v>
      </c>
      <c r="D268" s="17">
        <f>SUM(D269:D274)</f>
        <v>10978.8</v>
      </c>
      <c r="E268" s="17">
        <f>SUM(E269:E274)</f>
        <v>10334.399999999998</v>
      </c>
      <c r="F268" s="164">
        <f aca="true" t="shared" si="14" ref="F268:F289">(E268/D268)*100</f>
        <v>94.13050606623673</v>
      </c>
      <c r="G268" s="18">
        <f aca="true" t="shared" si="15" ref="G268:G289">E268-D268</f>
        <v>-644.4000000000015</v>
      </c>
    </row>
    <row r="269" spans="1:7" s="11" customFormat="1" ht="15.75">
      <c r="A269" s="142" t="s">
        <v>79</v>
      </c>
      <c r="B269" s="92" t="s">
        <v>148</v>
      </c>
      <c r="C269" s="173">
        <v>3333.2</v>
      </c>
      <c r="D269" s="83">
        <v>2797.2</v>
      </c>
      <c r="E269" s="83">
        <v>2218.2</v>
      </c>
      <c r="F269" s="164">
        <f t="shared" si="14"/>
        <v>79.3007293007293</v>
      </c>
      <c r="G269" s="18">
        <f t="shared" si="15"/>
        <v>-579</v>
      </c>
    </row>
    <row r="270" spans="1:7" s="11" customFormat="1" ht="47.25">
      <c r="A270" s="142" t="s">
        <v>80</v>
      </c>
      <c r="B270" s="47" t="s">
        <v>308</v>
      </c>
      <c r="C270" s="173">
        <v>563</v>
      </c>
      <c r="D270" s="83">
        <v>7638.7</v>
      </c>
      <c r="E270" s="83">
        <v>7579.2</v>
      </c>
      <c r="F270" s="164">
        <f t="shared" si="14"/>
        <v>99.22107164831712</v>
      </c>
      <c r="G270" s="18">
        <f t="shared" si="15"/>
        <v>-59.5</v>
      </c>
    </row>
    <row r="271" spans="1:7" s="11" customFormat="1" ht="47.25">
      <c r="A271" s="143" t="s">
        <v>81</v>
      </c>
      <c r="B271" s="47" t="s">
        <v>19</v>
      </c>
      <c r="C271" s="173">
        <v>0</v>
      </c>
      <c r="D271" s="83">
        <v>23</v>
      </c>
      <c r="E271" s="83">
        <v>22.8</v>
      </c>
      <c r="F271" s="164">
        <f t="shared" si="14"/>
        <v>99.1304347826087</v>
      </c>
      <c r="G271" s="18">
        <f t="shared" si="15"/>
        <v>-0.1999999999999993</v>
      </c>
    </row>
    <row r="272" spans="1:7" s="11" customFormat="1" ht="47.25">
      <c r="A272" s="143" t="s">
        <v>162</v>
      </c>
      <c r="B272" s="47" t="s">
        <v>163</v>
      </c>
      <c r="C272" s="173">
        <v>0</v>
      </c>
      <c r="D272" s="83">
        <v>4.1</v>
      </c>
      <c r="E272" s="83">
        <v>4.1</v>
      </c>
      <c r="F272" s="164">
        <f t="shared" si="14"/>
        <v>100</v>
      </c>
      <c r="G272" s="18">
        <f t="shared" si="15"/>
        <v>0</v>
      </c>
    </row>
    <row r="273" spans="1:7" s="11" customFormat="1" ht="31.5">
      <c r="A273" s="143" t="s">
        <v>180</v>
      </c>
      <c r="B273" s="122" t="s">
        <v>181</v>
      </c>
      <c r="C273" s="173">
        <v>0</v>
      </c>
      <c r="D273" s="83">
        <v>5.8</v>
      </c>
      <c r="E273" s="83">
        <v>5.8</v>
      </c>
      <c r="F273" s="164">
        <f t="shared" si="14"/>
        <v>100</v>
      </c>
      <c r="G273" s="18">
        <f t="shared" si="15"/>
        <v>0</v>
      </c>
    </row>
    <row r="274" spans="1:7" s="11" customFormat="1" ht="23.25" customHeight="1">
      <c r="A274" s="142" t="s">
        <v>149</v>
      </c>
      <c r="B274" s="55" t="s">
        <v>310</v>
      </c>
      <c r="C274" s="173">
        <v>510</v>
      </c>
      <c r="D274" s="83">
        <v>510</v>
      </c>
      <c r="E274" s="83">
        <v>504.3</v>
      </c>
      <c r="F274" s="164">
        <f t="shared" si="14"/>
        <v>98.88235294117648</v>
      </c>
      <c r="G274" s="18">
        <f t="shared" si="15"/>
        <v>-5.699999999999989</v>
      </c>
    </row>
    <row r="275" spans="1:7" s="11" customFormat="1" ht="15.75">
      <c r="A275" s="2">
        <v>3000</v>
      </c>
      <c r="B275" s="12" t="s">
        <v>24</v>
      </c>
      <c r="C275" s="17">
        <f>C276+C277</f>
        <v>0</v>
      </c>
      <c r="D275" s="17">
        <f>D276+D277</f>
        <v>7.9</v>
      </c>
      <c r="E275" s="17">
        <f>E276+E277</f>
        <v>7.9</v>
      </c>
      <c r="F275" s="164">
        <f t="shared" si="14"/>
        <v>100</v>
      </c>
      <c r="G275" s="18">
        <f t="shared" si="15"/>
        <v>0</v>
      </c>
    </row>
    <row r="276" spans="1:7" s="11" customFormat="1" ht="63">
      <c r="A276" s="54" t="s">
        <v>102</v>
      </c>
      <c r="B276" s="55" t="s">
        <v>29</v>
      </c>
      <c r="C276" s="173">
        <v>0</v>
      </c>
      <c r="D276" s="83">
        <v>1.7</v>
      </c>
      <c r="E276" s="83">
        <v>1.7</v>
      </c>
      <c r="F276" s="164">
        <f t="shared" si="14"/>
        <v>100</v>
      </c>
      <c r="G276" s="18">
        <f t="shared" si="15"/>
        <v>0</v>
      </c>
    </row>
    <row r="277" spans="1:7" s="11" customFormat="1" ht="63">
      <c r="A277" s="54" t="s">
        <v>324</v>
      </c>
      <c r="B277" s="55" t="s">
        <v>26</v>
      </c>
      <c r="C277" s="173">
        <v>0</v>
      </c>
      <c r="D277" s="83">
        <v>6.2</v>
      </c>
      <c r="E277" s="83">
        <v>6.2</v>
      </c>
      <c r="F277" s="164">
        <f t="shared" si="14"/>
        <v>100</v>
      </c>
      <c r="G277" s="18">
        <f t="shared" si="15"/>
        <v>0</v>
      </c>
    </row>
    <row r="278" spans="1:16" s="10" customFormat="1" ht="15.75">
      <c r="A278" s="29">
        <v>4000</v>
      </c>
      <c r="B278" s="3" t="s">
        <v>6</v>
      </c>
      <c r="C278" s="17">
        <f>SUM(C279:C281)</f>
        <v>4270</v>
      </c>
      <c r="D278" s="17">
        <f>SUM(D279:D281)</f>
        <v>3309.6</v>
      </c>
      <c r="E278" s="17">
        <f>SUM(E279:E281)</f>
        <v>2794.9</v>
      </c>
      <c r="F278" s="164">
        <f t="shared" si="14"/>
        <v>84.4482716944646</v>
      </c>
      <c r="G278" s="18">
        <f t="shared" si="15"/>
        <v>-514.6999999999998</v>
      </c>
      <c r="H278" s="11"/>
      <c r="I278" s="11"/>
      <c r="J278" s="11"/>
      <c r="K278" s="11"/>
      <c r="L278" s="11"/>
      <c r="M278" s="11"/>
      <c r="N278" s="11"/>
      <c r="O278" s="11"/>
      <c r="P278" s="11"/>
    </row>
    <row r="279" spans="1:7" s="11" customFormat="1" ht="15.75">
      <c r="A279" s="91" t="s">
        <v>113</v>
      </c>
      <c r="B279" s="92" t="s">
        <v>114</v>
      </c>
      <c r="C279" s="173">
        <v>30</v>
      </c>
      <c r="D279" s="83">
        <v>79.7</v>
      </c>
      <c r="E279" s="83">
        <v>75.5</v>
      </c>
      <c r="F279" s="164">
        <f t="shared" si="14"/>
        <v>94.73023839397742</v>
      </c>
      <c r="G279" s="18">
        <f t="shared" si="15"/>
        <v>-4.200000000000003</v>
      </c>
    </row>
    <row r="280" spans="1:7" s="102" customFormat="1" ht="27.75" customHeight="1">
      <c r="A280" s="91" t="s">
        <v>115</v>
      </c>
      <c r="B280" s="92" t="s">
        <v>152</v>
      </c>
      <c r="C280" s="173">
        <v>8</v>
      </c>
      <c r="D280" s="83">
        <v>8</v>
      </c>
      <c r="E280" s="83">
        <v>2.8</v>
      </c>
      <c r="F280" s="164">
        <f t="shared" si="14"/>
        <v>35</v>
      </c>
      <c r="G280" s="18">
        <f t="shared" si="15"/>
        <v>-5.2</v>
      </c>
    </row>
    <row r="281" spans="1:7" s="11" customFormat="1" ht="42.75" customHeight="1">
      <c r="A281" s="91" t="s">
        <v>117</v>
      </c>
      <c r="B281" s="92" t="s">
        <v>153</v>
      </c>
      <c r="C281" s="173">
        <v>4232</v>
      </c>
      <c r="D281" s="83">
        <v>3221.9</v>
      </c>
      <c r="E281" s="83">
        <v>2716.6</v>
      </c>
      <c r="F281" s="164">
        <f t="shared" si="14"/>
        <v>84.31670753282225</v>
      </c>
      <c r="G281" s="18">
        <f t="shared" si="15"/>
        <v>-505.3000000000002</v>
      </c>
    </row>
    <row r="282" spans="1:7" ht="15.75">
      <c r="A282" s="29">
        <v>5000</v>
      </c>
      <c r="B282" s="12" t="s">
        <v>7</v>
      </c>
      <c r="C282" s="17">
        <f>SUM(C283:C285)</f>
        <v>666.5</v>
      </c>
      <c r="D282" s="17">
        <f>SUM(D283:D285)</f>
        <v>485.5</v>
      </c>
      <c r="E282" s="17">
        <f>SUM(E283:E285)</f>
        <v>339.4</v>
      </c>
      <c r="F282" s="164">
        <f t="shared" si="14"/>
        <v>69.90731204943357</v>
      </c>
      <c r="G282" s="18">
        <f t="shared" si="15"/>
        <v>-146.10000000000002</v>
      </c>
    </row>
    <row r="283" spans="1:7" s="82" customFormat="1" ht="31.5">
      <c r="A283" s="91" t="s">
        <v>123</v>
      </c>
      <c r="B283" s="92" t="s">
        <v>32</v>
      </c>
      <c r="C283" s="173">
        <v>5.5</v>
      </c>
      <c r="D283" s="83">
        <v>22</v>
      </c>
      <c r="E283" s="83">
        <v>16.7</v>
      </c>
      <c r="F283" s="164">
        <f t="shared" si="14"/>
        <v>75.9090909090909</v>
      </c>
      <c r="G283" s="18">
        <f t="shared" si="15"/>
        <v>-5.300000000000001</v>
      </c>
    </row>
    <row r="284" spans="1:7" s="82" customFormat="1" ht="31.5">
      <c r="A284" s="91" t="s">
        <v>35</v>
      </c>
      <c r="B284" s="92" t="s">
        <v>32</v>
      </c>
      <c r="C284" s="173">
        <v>600</v>
      </c>
      <c r="D284" s="83">
        <v>402.5</v>
      </c>
      <c r="E284" s="83">
        <v>264.3</v>
      </c>
      <c r="F284" s="164">
        <f t="shared" si="14"/>
        <v>65.66459627329193</v>
      </c>
      <c r="G284" s="18">
        <f t="shared" si="15"/>
        <v>-138.2</v>
      </c>
    </row>
    <row r="285" spans="1:7" s="82" customFormat="1" ht="63">
      <c r="A285" s="91" t="s">
        <v>36</v>
      </c>
      <c r="B285" s="92" t="s">
        <v>37</v>
      </c>
      <c r="C285" s="173">
        <v>61</v>
      </c>
      <c r="D285" s="83">
        <v>61</v>
      </c>
      <c r="E285" s="83">
        <v>58.4</v>
      </c>
      <c r="F285" s="164">
        <f t="shared" si="14"/>
        <v>95.73770491803279</v>
      </c>
      <c r="G285" s="18">
        <f t="shared" si="15"/>
        <v>-2.6000000000000014</v>
      </c>
    </row>
    <row r="286" spans="1:7" s="82" customFormat="1" ht="15.75">
      <c r="A286" s="161">
        <v>7000</v>
      </c>
      <c r="B286" s="162" t="s">
        <v>323</v>
      </c>
      <c r="C286" s="81">
        <f>C287</f>
        <v>0</v>
      </c>
      <c r="D286" s="81">
        <f>D287</f>
        <v>3215.8</v>
      </c>
      <c r="E286" s="81">
        <f>E287</f>
        <v>3215.8</v>
      </c>
      <c r="F286" s="164">
        <f t="shared" si="14"/>
        <v>100</v>
      </c>
      <c r="G286" s="18">
        <f t="shared" si="15"/>
        <v>0</v>
      </c>
    </row>
    <row r="287" spans="1:7" s="82" customFormat="1" ht="47.25">
      <c r="A287" s="142">
        <v>1017700</v>
      </c>
      <c r="B287" s="92" t="s">
        <v>279</v>
      </c>
      <c r="C287" s="173">
        <v>0</v>
      </c>
      <c r="D287" s="83">
        <v>3215.8</v>
      </c>
      <c r="E287" s="83">
        <v>3215.8</v>
      </c>
      <c r="F287" s="164">
        <f t="shared" si="14"/>
        <v>100</v>
      </c>
      <c r="G287" s="18">
        <f t="shared" si="15"/>
        <v>0</v>
      </c>
    </row>
    <row r="288" spans="1:7" s="13" customFormat="1" ht="15.75" customHeight="1">
      <c r="A288" s="201" t="s">
        <v>47</v>
      </c>
      <c r="B288" s="202"/>
      <c r="C288" s="71">
        <f>C282+C275+C278+C268+C267+C286</f>
        <v>9432.7</v>
      </c>
      <c r="D288" s="71">
        <f>D282+D275+D278+D268+D267+D286</f>
        <v>18189.8</v>
      </c>
      <c r="E288" s="71">
        <f>E282+E275+E278+E268+E267+E286</f>
        <v>16821</v>
      </c>
      <c r="F288" s="164">
        <f t="shared" si="14"/>
        <v>92.47490351735588</v>
      </c>
      <c r="G288" s="18">
        <f t="shared" si="15"/>
        <v>-1368.7999999999993</v>
      </c>
    </row>
    <row r="289" spans="1:7" s="13" customFormat="1" ht="15.75" customHeight="1">
      <c r="A289" s="201" t="s">
        <v>46</v>
      </c>
      <c r="B289" s="202"/>
      <c r="C289" s="71">
        <f>C288+C265</f>
        <v>71454.90000000001</v>
      </c>
      <c r="D289" s="71">
        <f>D288+D265</f>
        <v>84415.40000000001</v>
      </c>
      <c r="E289" s="71">
        <f>E288+E265</f>
        <v>81009.5</v>
      </c>
      <c r="F289" s="164">
        <f t="shared" si="14"/>
        <v>95.96530964729183</v>
      </c>
      <c r="G289" s="18">
        <f t="shared" si="15"/>
        <v>-3405.9000000000087</v>
      </c>
    </row>
    <row r="290" spans="1:7" s="13" customFormat="1" ht="15.75">
      <c r="A290" s="203" t="s">
        <v>15</v>
      </c>
      <c r="B290" s="204"/>
      <c r="C290" s="204"/>
      <c r="D290" s="204"/>
      <c r="E290" s="204"/>
      <c r="F290" s="204"/>
      <c r="G290" s="204"/>
    </row>
    <row r="291" spans="1:7" s="13" customFormat="1" ht="15.75">
      <c r="A291" s="69" t="s">
        <v>325</v>
      </c>
      <c r="B291" s="70" t="s">
        <v>144</v>
      </c>
      <c r="C291" s="71">
        <f>SUM(C292:C293)</f>
        <v>0</v>
      </c>
      <c r="D291" s="71">
        <f>SUM(D292:D293)</f>
        <v>0</v>
      </c>
      <c r="E291" s="71">
        <f>SUM(E292:E293)</f>
        <v>-43.9</v>
      </c>
      <c r="F291" s="164"/>
      <c r="G291" s="18">
        <f>E291-D291</f>
        <v>-43.9</v>
      </c>
    </row>
    <row r="292" spans="1:7" ht="15.75" customHeight="1">
      <c r="A292" s="72" t="s">
        <v>169</v>
      </c>
      <c r="B292" s="73" t="s">
        <v>172</v>
      </c>
      <c r="C292" s="173"/>
      <c r="D292" s="76"/>
      <c r="E292" s="74"/>
      <c r="F292" s="164"/>
      <c r="G292" s="18">
        <f>E292-D292</f>
        <v>0</v>
      </c>
    </row>
    <row r="293" spans="1:7" ht="15.75" customHeight="1">
      <c r="A293" s="72" t="s">
        <v>170</v>
      </c>
      <c r="B293" s="73" t="s">
        <v>171</v>
      </c>
      <c r="C293" s="173"/>
      <c r="D293" s="76"/>
      <c r="E293" s="74">
        <v>-43.9</v>
      </c>
      <c r="F293" s="164"/>
      <c r="G293" s="18">
        <f>E293-D293</f>
        <v>-43.9</v>
      </c>
    </row>
    <row r="294" spans="1:7" ht="15.75">
      <c r="A294" s="205" t="s">
        <v>16</v>
      </c>
      <c r="B294" s="206"/>
      <c r="C294" s="59">
        <f>C289+C291</f>
        <v>71454.90000000001</v>
      </c>
      <c r="D294" s="68">
        <f>D289+D291</f>
        <v>84415.40000000001</v>
      </c>
      <c r="E294" s="68">
        <f>E289+E291</f>
        <v>80965.6</v>
      </c>
      <c r="F294" s="164">
        <f>(E294/D294)*100</f>
        <v>95.91330491829689</v>
      </c>
      <c r="G294" s="18">
        <f>E294-D294</f>
        <v>-3449.800000000003</v>
      </c>
    </row>
    <row r="295" spans="1:7" ht="15.75">
      <c r="A295" s="191" t="s">
        <v>13</v>
      </c>
      <c r="B295" s="192"/>
      <c r="C295" s="59">
        <f>C294+C178</f>
        <v>629864.9</v>
      </c>
      <c r="D295" s="59">
        <f>D294+D178</f>
        <v>650352.5000000001</v>
      </c>
      <c r="E295" s="59">
        <f>E294+E178</f>
        <v>641018.7999999998</v>
      </c>
      <c r="F295" s="164">
        <f>(E295/D295)*100</f>
        <v>98.56482446058095</v>
      </c>
      <c r="G295" s="18">
        <f>E295-D295</f>
        <v>-9333.700000000303</v>
      </c>
    </row>
    <row r="296" spans="3:6" ht="15.75">
      <c r="C296" s="24"/>
      <c r="F296" s="117"/>
    </row>
    <row r="297" spans="1:5" ht="15.75">
      <c r="A297" s="118"/>
      <c r="B297" s="117"/>
      <c r="C297" s="111"/>
      <c r="D297" s="119"/>
      <c r="E297" s="120"/>
    </row>
    <row r="298" spans="1:7" ht="15.75">
      <c r="A298" s="139"/>
      <c r="B298" s="121" t="s">
        <v>342</v>
      </c>
      <c r="C298" s="181"/>
      <c r="D298" s="144"/>
      <c r="E298" s="144"/>
      <c r="F298" s="1"/>
      <c r="G298" s="145" t="s">
        <v>341</v>
      </c>
    </row>
    <row r="299" ht="15.75">
      <c r="C299" s="24"/>
    </row>
    <row r="300" ht="15.75">
      <c r="C300" s="24"/>
    </row>
    <row r="301" ht="15.75">
      <c r="C301" s="24"/>
    </row>
    <row r="302" ht="15.75">
      <c r="C302" s="24"/>
    </row>
    <row r="303" ht="15.75">
      <c r="C303" s="24"/>
    </row>
    <row r="304" ht="15.75">
      <c r="C304" s="24"/>
    </row>
    <row r="305" ht="15.75">
      <c r="C305" s="24"/>
    </row>
    <row r="306" ht="15.75">
      <c r="C306" s="24"/>
    </row>
    <row r="307" ht="15.75">
      <c r="C307" s="24"/>
    </row>
    <row r="308" ht="15.75">
      <c r="C308" s="24"/>
    </row>
  </sheetData>
  <sheetProtection/>
  <mergeCells count="20">
    <mergeCell ref="E8:E9"/>
    <mergeCell ref="F2:G2"/>
    <mergeCell ref="A288:B288"/>
    <mergeCell ref="A289:B289"/>
    <mergeCell ref="A290:G290"/>
    <mergeCell ref="A294:B294"/>
    <mergeCell ref="G8:G9"/>
    <mergeCell ref="B5:F5"/>
    <mergeCell ref="B6:F6"/>
    <mergeCell ref="A8:A9"/>
    <mergeCell ref="B8:B9"/>
    <mergeCell ref="C8:C9"/>
    <mergeCell ref="D8:D9"/>
    <mergeCell ref="F8:F9"/>
    <mergeCell ref="A295:B295"/>
    <mergeCell ref="B11:G11"/>
    <mergeCell ref="A178:B178"/>
    <mergeCell ref="B179:G179"/>
    <mergeCell ref="A265:B265"/>
    <mergeCell ref="B266:G266"/>
  </mergeCells>
  <printOptions/>
  <pageMargins left="0.45" right="0.1968503937007874" top="0.2362204724409449" bottom="0.2362204724409449" header="0" footer="0"/>
  <pageSetup fitToHeight="8" fitToWidth="1" horizontalDpi="600" verticalDpi="600" orientation="portrait" paperSize="9" scale="58" r:id="rId1"/>
  <headerFooter>
    <oddHeader>&amp;C&amp;P</oddHeader>
  </headerFooter>
  <rowBreaks count="1" manualBreakCount="1">
    <brk id="10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new2</cp:lastModifiedBy>
  <cp:lastPrinted>2021-02-09T09:14:01Z</cp:lastPrinted>
  <dcterms:created xsi:type="dcterms:W3CDTF">2014-04-08T13:16:23Z</dcterms:created>
  <dcterms:modified xsi:type="dcterms:W3CDTF">2021-02-09T12:00:06Z</dcterms:modified>
  <cp:category/>
  <cp:version/>
  <cp:contentType/>
  <cp:contentStatus/>
</cp:coreProperties>
</file>