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615" windowHeight="10230" activeTab="0"/>
  </bookViews>
  <sheets>
    <sheet name="РІК" sheetId="1" r:id="rId1"/>
  </sheets>
  <definedNames>
    <definedName name="_xlnm.Print_Titles" localSheetId="0">'РІК'!$A:$C,'РІК'!$6:$8</definedName>
    <definedName name="_xlnm.Print_Area" localSheetId="0">'РІК'!$B$1:$H$107</definedName>
  </definedNames>
  <calcPr fullCalcOnLoad="1"/>
</workbook>
</file>

<file path=xl/sharedStrings.xml><?xml version="1.0" encoding="utf-8"?>
<sst xmlns="http://schemas.openxmlformats.org/spreadsheetml/2006/main" count="112" uniqueCount="106">
  <si>
    <t>Податкові надходження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</si>
  <si>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</si>
  <si>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</si>
  <si>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</si>
  <si>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</si>
  <si>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</si>
  <si>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</si>
  <si>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</si>
  <si>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</si>
  <si>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</si>
  <si>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</si>
  <si>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</si>
  <si>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</si>
  <si>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</si>
  <si>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</si>
  <si>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</si>
  <si>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</si>
  <si>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</si>
  <si>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</si>
  <si>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</si>
  <si>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</si>
  <si>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</si>
  <si>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</si>
  <si>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</si>
  <si>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</si>
  <si>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</si>
  <si>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</si>
  <si>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</si>
  <si>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</si>
  <si>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</si>
  <si>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</si>
  <si>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</si>
  <si>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</si>
  <si>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</si>
  <si>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</si>
  <si>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</si>
  <si>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</si>
  <si>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</si>
  <si>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</si>
  <si>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</si>
  <si>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</si>
  <si>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</si>
  <si>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</si>
  <si>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</si>
  <si>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</si>
  <si>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</si>
  <si>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Плата за землю</t>
  </si>
  <si>
    <t>КБК</t>
  </si>
  <si>
    <t>Найменування доходів</t>
  </si>
  <si>
    <t>Загальний фонд</t>
  </si>
  <si>
    <t>Власні надходження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</si>
  <si>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</si>
  <si>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</si>
  <si>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</si>
  <si>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</si>
  <si>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</si>
  <si>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</si>
  <si>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</si>
  <si>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</si>
  <si>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Спеціальний фонд</t>
  </si>
  <si>
    <t>Всього доходів загального фонду</t>
  </si>
  <si>
    <t>Всього доходів спеціального фонду</t>
  </si>
  <si>
    <t>Разом доходів загального і спеціального фондів</t>
  </si>
  <si>
    <t>Акцизний податок з вироблених в Україні підакцизних товарів (продукції) (пальне)</t>
  </si>
  <si>
    <t>Акцизний податок з ввезених на митну територію України підакцизних товарів (продукції) (пальне)</t>
  </si>
  <si>
    <t>Плата за надання адміністративних послуг</t>
  </si>
  <si>
    <t>Інші неподаткові надходження  </t>
  </si>
  <si>
    <t>Виконання</t>
  </si>
  <si>
    <t>Додаток 1</t>
  </si>
  <si>
    <t>Разом доходів загального фонду без врахування трансфертів</t>
  </si>
  <si>
    <t>Субвенції з Державного бюджету ( загальний фонд)</t>
  </si>
  <si>
    <t>Субвенції з місцевих бюджетів ( загальний фонд)</t>
  </si>
  <si>
    <t>Інші субвенції з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</si>
  <si>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</si>
  <si>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Всього доходів спеціального фонду без врахування трансфертів</t>
  </si>
  <si>
    <t>до рішення виконкому від________№__</t>
  </si>
  <si>
    <t>тис.грн.</t>
  </si>
  <si>
    <t>Рентна плата за користування надрами </t>
  </si>
  <si>
    <t>Субвенції з місцевих бюджетів іншим місцевим бюджетам</t>
  </si>
  <si>
    <t xml:space="preserve">Неподаткові надходження </t>
  </si>
  <si>
    <t>Затверджено у бюджеті на 2020 рік</t>
  </si>
  <si>
    <t>Уточнений план на 2020 рік</t>
  </si>
  <si>
    <t>Туристичний збір, сплачений юридичними особами </t>
  </si>
  <si>
    <t>Єдиний податок з сільськогосподарських товаровиробників…</t>
  </si>
  <si>
    <t>Плата за встановлення земельного сервітуту</t>
  </si>
  <si>
    <t>Субвенція з місцевого бюджету на здійснення природоохоронних заходів</t>
  </si>
  <si>
    <t>Керуючий справами виконкому</t>
  </si>
  <si>
    <t xml:space="preserve">Звіт про виконання  бюджету  Калуської міської ОТГ </t>
  </si>
  <si>
    <t>Кошти за шкоду, що заподіяна на земельних ділянках державної та комунальної власності…</t>
  </si>
  <si>
    <t>Доходи від операцій з капіталом</t>
  </si>
  <si>
    <t>Кошти від реалізації безхазяйного майна…</t>
  </si>
  <si>
    <t>Субвенція з МБ на здійснення переданих видатків у сфері освіти за рахунок коштів освітньої субвенції</t>
  </si>
  <si>
    <t>Субвенція з МБ за рахунок залишку коштів освітньої субвенції, що утворився на початок бюджетного періоду</t>
  </si>
  <si>
    <t>Субвенція з МБ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</si>
  <si>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МБ на забезпечення якісної, сучасної та доступної загальної середньої освіти `Нова українська школа`…</t>
  </si>
  <si>
    <t>Субвенція з МБ на здійснення переданих видатків у сфері охорони здоров`я за рахунок коштів медичної субвенції</t>
  </si>
  <si>
    <t>Субвенція з МБ на здійснення підтримки окремих закладів та заходів у системі охорони здоров`я за рахунок відповідної субвенції з державного бюджету</t>
  </si>
  <si>
    <t>за 2020 рік</t>
  </si>
  <si>
    <t>6=5/4</t>
  </si>
  <si>
    <t>7=5-4</t>
  </si>
  <si>
    <t>Субвенція з МБ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дітей-сиріт…</t>
  </si>
  <si>
    <t>Субвенція з МБ на проведення виборів депутатів місцевих рад та сільських, селищних, міських голів…</t>
  </si>
  <si>
    <t>Субвенція з МБ на забезпечення подачею кисню ліжкового фонду закладів охорони здоров`я…</t>
  </si>
  <si>
    <t>Відсоток виконання  до плану на 2020 рік</t>
  </si>
  <si>
    <t>Відхилення  до плану на 2020 рік</t>
  </si>
  <si>
    <t>Олег Савка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</si>
</sst>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u val="single"/>
      <sz val="13.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.5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u val="single"/>
      <sz val="14"/>
      <color theme="1"/>
      <name val="Times New Roman"/>
      <family val="1"/>
    </font>
    <font>
      <b/>
      <sz val="13.5"/>
      <color theme="1"/>
      <name val="Times New Roman"/>
      <family val="1"/>
    </font>
    <font>
      <sz val="13.5"/>
      <color theme="1"/>
      <name val="Times New Roman"/>
      <family val="1"/>
    </font>
    <font>
      <b/>
      <u val="single"/>
      <sz val="13.5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.5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/>
    </xf>
    <xf numFmtId="0" fontId="49" fillId="0" borderId="10" xfId="0" applyFont="1" applyBorder="1" applyAlignment="1">
      <alignment/>
    </xf>
    <xf numFmtId="0" fontId="49" fillId="33" borderId="0" xfId="0" applyFont="1" applyFill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33" borderId="0" xfId="0" applyFont="1" applyFill="1" applyAlignment="1">
      <alignment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49" fillId="0" borderId="11" xfId="0" applyFont="1" applyBorder="1" applyAlignment="1">
      <alignment/>
    </xf>
    <xf numFmtId="0" fontId="50" fillId="33" borderId="11" xfId="0" applyFont="1" applyFill="1" applyBorder="1" applyAlignment="1">
      <alignment/>
    </xf>
    <xf numFmtId="180" fontId="50" fillId="33" borderId="11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50" fillId="12" borderId="13" xfId="0" applyFont="1" applyFill="1" applyBorder="1" applyAlignment="1">
      <alignment/>
    </xf>
    <xf numFmtId="0" fontId="49" fillId="12" borderId="0" xfId="0" applyFont="1" applyFill="1" applyAlignment="1">
      <alignment/>
    </xf>
    <xf numFmtId="0" fontId="49" fillId="0" borderId="0" xfId="0" applyFont="1" applyBorder="1" applyAlignment="1">
      <alignment/>
    </xf>
    <xf numFmtId="0" fontId="50" fillId="12" borderId="0" xfId="0" applyFont="1" applyFill="1" applyAlignment="1">
      <alignment/>
    </xf>
    <xf numFmtId="180" fontId="50" fillId="34" borderId="11" xfId="0" applyNumberFormat="1" applyFont="1" applyFill="1" applyBorder="1" applyAlignment="1">
      <alignment/>
    </xf>
    <xf numFmtId="0" fontId="50" fillId="34" borderId="0" xfId="0" applyFont="1" applyFill="1" applyAlignment="1">
      <alignment/>
    </xf>
    <xf numFmtId="18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53" fillId="0" borderId="11" xfId="0" applyFont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0" fontId="55" fillId="0" borderId="11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4" fillId="33" borderId="11" xfId="0" applyFont="1" applyFill="1" applyBorder="1" applyAlignment="1">
      <alignment wrapText="1"/>
    </xf>
    <xf numFmtId="0" fontId="53" fillId="12" borderId="11" xfId="0" applyFont="1" applyFill="1" applyBorder="1" applyAlignment="1">
      <alignment/>
    </xf>
    <xf numFmtId="180" fontId="53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180" fontId="54" fillId="0" borderId="11" xfId="0" applyNumberFormat="1" applyFont="1" applyBorder="1" applyAlignment="1">
      <alignment/>
    </xf>
    <xf numFmtId="180" fontId="53" fillId="0" borderId="11" xfId="0" applyNumberFormat="1" applyFont="1" applyBorder="1" applyAlignment="1">
      <alignment/>
    </xf>
    <xf numFmtId="180" fontId="53" fillId="33" borderId="11" xfId="0" applyNumberFormat="1" applyFont="1" applyFill="1" applyBorder="1" applyAlignment="1">
      <alignment/>
    </xf>
    <xf numFmtId="180" fontId="55" fillId="0" borderId="11" xfId="0" applyNumberFormat="1" applyFont="1" applyBorder="1" applyAlignment="1">
      <alignment/>
    </xf>
    <xf numFmtId="180" fontId="53" fillId="12" borderId="11" xfId="0" applyNumberFormat="1" applyFont="1" applyFill="1" applyBorder="1" applyAlignment="1">
      <alignment/>
    </xf>
    <xf numFmtId="180" fontId="53" fillId="12" borderId="11" xfId="0" applyNumberFormat="1" applyFont="1" applyFill="1" applyBorder="1" applyAlignment="1">
      <alignment/>
    </xf>
    <xf numFmtId="180" fontId="54" fillId="0" borderId="11" xfId="52" applyNumberFormat="1" applyFont="1" applyBorder="1">
      <alignment/>
      <protection/>
    </xf>
    <xf numFmtId="180" fontId="53" fillId="0" borderId="11" xfId="0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left" vertical="center"/>
    </xf>
    <xf numFmtId="2" fontId="0" fillId="0" borderId="0" xfId="0" applyNumberFormat="1" applyAlignment="1">
      <alignment horizontal="left"/>
    </xf>
    <xf numFmtId="0" fontId="49" fillId="0" borderId="0" xfId="0" applyFont="1" applyAlignment="1">
      <alignment horizontal="left" wrapText="1"/>
    </xf>
    <xf numFmtId="0" fontId="50" fillId="33" borderId="13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0" fillId="12" borderId="11" xfId="0" applyFont="1" applyFill="1" applyBorder="1" applyAlignment="1">
      <alignment/>
    </xf>
    <xf numFmtId="0" fontId="49" fillId="12" borderId="11" xfId="0" applyFont="1" applyFill="1" applyBorder="1" applyAlignment="1">
      <alignment/>
    </xf>
    <xf numFmtId="180" fontId="54" fillId="0" borderId="15" xfId="0" applyNumberFormat="1" applyFont="1" applyBorder="1" applyAlignment="1">
      <alignment/>
    </xf>
    <xf numFmtId="0" fontId="50" fillId="12" borderId="11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view="pageBreakPreview" zoomScale="71" zoomScaleNormal="90" zoomScaleSheetLayoutView="71" zoomScalePageLayoutView="0" workbookViewId="0" topLeftCell="B1">
      <pane xSplit="2" ySplit="8" topLeftCell="D63" activePane="bottomRight" state="frozen"/>
      <selection pane="topLeft" activeCell="H60" sqref="H60"/>
      <selection pane="topRight" activeCell="H60" sqref="H60"/>
      <selection pane="bottomLeft" activeCell="H60" sqref="H60"/>
      <selection pane="bottomRight" activeCell="F63" sqref="F63"/>
    </sheetView>
  </sheetViews>
  <sheetFormatPr defaultColWidth="9.140625" defaultRowHeight="15"/>
  <cols>
    <col min="1" max="1" width="6.140625" style="1" hidden="1" customWidth="1"/>
    <col min="2" max="2" width="14.140625" style="1" customWidth="1"/>
    <col min="3" max="3" width="40.57421875" style="40" customWidth="1"/>
    <col min="4" max="4" width="18.421875" style="1" customWidth="1"/>
    <col min="5" max="6" width="15.421875" style="1" customWidth="1"/>
    <col min="7" max="7" width="14.28125" style="1" customWidth="1"/>
    <col min="8" max="8" width="17.28125" style="1" customWidth="1"/>
    <col min="9" max="26" width="9.140625" style="4" customWidth="1"/>
    <col min="27" max="16384" width="9.140625" style="1" customWidth="1"/>
  </cols>
  <sheetData>
    <row r="1" spans="3:7" ht="21.75" customHeight="1">
      <c r="C1" s="38"/>
      <c r="G1" s="3" t="s">
        <v>68</v>
      </c>
    </row>
    <row r="2" spans="1:9" ht="35.25" customHeight="1">
      <c r="A2" s="5"/>
      <c r="B2" s="5"/>
      <c r="C2" s="39"/>
      <c r="D2" s="5"/>
      <c r="E2" s="5"/>
      <c r="F2" s="5"/>
      <c r="G2" s="71" t="s">
        <v>75</v>
      </c>
      <c r="H2" s="71"/>
      <c r="I2" s="6"/>
    </row>
    <row r="3" spans="3:9" ht="15" customHeight="1">
      <c r="C3" s="62" t="s">
        <v>87</v>
      </c>
      <c r="D3" s="62"/>
      <c r="E3" s="62"/>
      <c r="F3" s="62"/>
      <c r="G3" s="62"/>
      <c r="I3" s="7"/>
    </row>
    <row r="4" spans="1:9" ht="15" customHeight="1">
      <c r="A4" s="5"/>
      <c r="C4" s="62" t="s">
        <v>97</v>
      </c>
      <c r="D4" s="62"/>
      <c r="E4" s="62"/>
      <c r="F4" s="62"/>
      <c r="G4" s="62"/>
      <c r="H4" s="5"/>
      <c r="I4" s="8"/>
    </row>
    <row r="5" ht="18.75">
      <c r="H5" s="10" t="s">
        <v>76</v>
      </c>
    </row>
    <row r="6" spans="1:26" s="9" customFormat="1" ht="16.5" customHeight="1">
      <c r="A6" s="11"/>
      <c r="B6" s="63" t="s">
        <v>47</v>
      </c>
      <c r="C6" s="65" t="s">
        <v>48</v>
      </c>
      <c r="D6" s="65" t="s">
        <v>80</v>
      </c>
      <c r="E6" s="67" t="s">
        <v>81</v>
      </c>
      <c r="F6" s="67" t="s">
        <v>67</v>
      </c>
      <c r="G6" s="76" t="s">
        <v>103</v>
      </c>
      <c r="H6" s="65" t="s">
        <v>104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9" customFormat="1" ht="57" customHeight="1">
      <c r="A7" s="11"/>
      <c r="B7" s="64"/>
      <c r="C7" s="66"/>
      <c r="D7" s="66"/>
      <c r="E7" s="68"/>
      <c r="F7" s="68"/>
      <c r="G7" s="77"/>
      <c r="H7" s="66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2" customFormat="1" ht="18" customHeight="1">
      <c r="A8" s="14"/>
      <c r="B8" s="15">
        <v>1</v>
      </c>
      <c r="C8" s="41">
        <v>2</v>
      </c>
      <c r="D8" s="13">
        <v>3</v>
      </c>
      <c r="E8" s="13">
        <v>4</v>
      </c>
      <c r="F8" s="13">
        <v>5</v>
      </c>
      <c r="G8" s="13" t="s">
        <v>98</v>
      </c>
      <c r="H8" s="13" t="s">
        <v>99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s="9" customFormat="1" ht="18.75">
      <c r="A9" s="17"/>
      <c r="B9" s="18"/>
      <c r="C9" s="42" t="s">
        <v>49</v>
      </c>
      <c r="D9" s="19"/>
      <c r="E9" s="19"/>
      <c r="F9" s="19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2" customFormat="1" ht="18.75">
      <c r="A10" s="20"/>
      <c r="B10" s="21">
        <v>10000000</v>
      </c>
      <c r="C10" s="43" t="s">
        <v>0</v>
      </c>
      <c r="D10" s="59">
        <f>D11+D16+D18+D21+D25</f>
        <v>459840.69999999995</v>
      </c>
      <c r="E10" s="59">
        <f>E11+E16+E18+E21+E25</f>
        <v>435194.705</v>
      </c>
      <c r="F10" s="59">
        <f>F11+F16+F18+F21+F25</f>
        <v>433144.49484</v>
      </c>
      <c r="G10" s="53">
        <f aca="true" t="shared" si="0" ref="G10:G40">IF(E10=0,0,F10/E10*100)</f>
        <v>99.52889818363025</v>
      </c>
      <c r="H10" s="53">
        <f>F10-E10</f>
        <v>-2050.210160000017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24" customFormat="1" ht="35.25">
      <c r="A11" s="22"/>
      <c r="B11" s="22">
        <v>11010000</v>
      </c>
      <c r="C11" s="44" t="s">
        <v>1</v>
      </c>
      <c r="D11" s="53">
        <f>SUM(D12:D15)</f>
        <v>276709.39999999997</v>
      </c>
      <c r="E11" s="53">
        <f>SUM(E12:E15)</f>
        <v>262537.18600000005</v>
      </c>
      <c r="F11" s="53">
        <f>SUM(F12:F15)</f>
        <v>259036.23522</v>
      </c>
      <c r="G11" s="53">
        <f t="shared" si="0"/>
        <v>98.66649337058102</v>
      </c>
      <c r="H11" s="53">
        <f>F11-E11</f>
        <v>-3500.950780000043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8" ht="87">
      <c r="A12" s="25"/>
      <c r="B12" s="25">
        <v>11010100</v>
      </c>
      <c r="C12" s="45" t="s">
        <v>2</v>
      </c>
      <c r="D12" s="52">
        <v>266463.3</v>
      </c>
      <c r="E12" s="52">
        <v>253861.086</v>
      </c>
      <c r="F12" s="52">
        <v>249589.87777000002</v>
      </c>
      <c r="G12" s="52">
        <f>IF(E12=0,0,F12/E12*100)</f>
        <v>98.31750178914778</v>
      </c>
      <c r="H12" s="52">
        <f>F12-E12</f>
        <v>-4271.208229999989</v>
      </c>
    </row>
    <row r="13" spans="1:8" ht="162.75" customHeight="1">
      <c r="A13" s="25"/>
      <c r="B13" s="25">
        <v>11010200</v>
      </c>
      <c r="C13" s="45" t="s">
        <v>3</v>
      </c>
      <c r="D13" s="52">
        <v>5694.6</v>
      </c>
      <c r="E13" s="52">
        <v>5694.6</v>
      </c>
      <c r="F13" s="52">
        <v>6287.63322</v>
      </c>
      <c r="G13" s="52">
        <f t="shared" si="0"/>
        <v>110.41395743335791</v>
      </c>
      <c r="H13" s="52">
        <f aca="true" t="shared" si="1" ref="H13:H83">F13-E13</f>
        <v>593.0332199999993</v>
      </c>
    </row>
    <row r="14" spans="1:8" ht="87">
      <c r="A14" s="25"/>
      <c r="B14" s="25">
        <v>11010400</v>
      </c>
      <c r="C14" s="45" t="s">
        <v>4</v>
      </c>
      <c r="D14" s="52">
        <v>1831.85</v>
      </c>
      <c r="E14" s="52">
        <v>1151.85</v>
      </c>
      <c r="F14" s="52">
        <v>1259.1255</v>
      </c>
      <c r="G14" s="52">
        <f t="shared" si="0"/>
        <v>109.31332204714157</v>
      </c>
      <c r="H14" s="52">
        <f t="shared" si="1"/>
        <v>107.27550000000019</v>
      </c>
    </row>
    <row r="15" spans="1:8" ht="69.75">
      <c r="A15" s="25"/>
      <c r="B15" s="25">
        <v>11010500</v>
      </c>
      <c r="C15" s="45" t="s">
        <v>5</v>
      </c>
      <c r="D15" s="52">
        <v>2719.65</v>
      </c>
      <c r="E15" s="52">
        <v>1829.65</v>
      </c>
      <c r="F15" s="52">
        <v>1899.59873</v>
      </c>
      <c r="G15" s="52">
        <f t="shared" si="0"/>
        <v>103.82306616019457</v>
      </c>
      <c r="H15" s="52">
        <f t="shared" si="1"/>
        <v>69.94872999999984</v>
      </c>
    </row>
    <row r="16" spans="1:26" s="24" customFormat="1" ht="35.25">
      <c r="A16" s="22"/>
      <c r="B16" s="22">
        <v>11020000</v>
      </c>
      <c r="C16" s="44" t="s">
        <v>6</v>
      </c>
      <c r="D16" s="53">
        <f>D17</f>
        <v>30</v>
      </c>
      <c r="E16" s="53">
        <f>E17</f>
        <v>32.66</v>
      </c>
      <c r="F16" s="53">
        <f>F17</f>
        <v>32.664139999999996</v>
      </c>
      <c r="G16" s="53">
        <f t="shared" si="0"/>
        <v>100.01267605633804</v>
      </c>
      <c r="H16" s="53">
        <f t="shared" si="1"/>
        <v>0.0041399999999995885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8" ht="57.75" customHeight="1">
      <c r="A17" s="25"/>
      <c r="B17" s="25">
        <v>11020200</v>
      </c>
      <c r="C17" s="45" t="s">
        <v>7</v>
      </c>
      <c r="D17" s="52">
        <v>30</v>
      </c>
      <c r="E17" s="52">
        <v>32.66</v>
      </c>
      <c r="F17" s="52">
        <v>32.664139999999996</v>
      </c>
      <c r="G17" s="52">
        <f t="shared" si="0"/>
        <v>100.01267605633804</v>
      </c>
      <c r="H17" s="52">
        <f t="shared" si="1"/>
        <v>0.0041399999999995885</v>
      </c>
    </row>
    <row r="18" spans="1:8" s="23" customFormat="1" ht="52.5">
      <c r="A18" s="26"/>
      <c r="B18" s="26">
        <v>13000000</v>
      </c>
      <c r="C18" s="46" t="s">
        <v>8</v>
      </c>
      <c r="D18" s="54">
        <f>SUM(D20)+D19</f>
        <v>439.5</v>
      </c>
      <c r="E18" s="54">
        <f>SUM(E20)+E19</f>
        <v>493.1</v>
      </c>
      <c r="F18" s="54">
        <f>SUM(F20)+F19</f>
        <v>505.99763</v>
      </c>
      <c r="G18" s="54">
        <f t="shared" si="0"/>
        <v>102.61562157777327</v>
      </c>
      <c r="H18" s="53">
        <f t="shared" si="1"/>
        <v>12.897629999999992</v>
      </c>
    </row>
    <row r="19" spans="1:8" ht="35.25">
      <c r="A19" s="25"/>
      <c r="B19" s="25">
        <v>13010000</v>
      </c>
      <c r="C19" s="45" t="s">
        <v>9</v>
      </c>
      <c r="D19" s="52">
        <v>209.5</v>
      </c>
      <c r="E19" s="52">
        <v>382.5</v>
      </c>
      <c r="F19" s="52">
        <v>382.73353000000003</v>
      </c>
      <c r="G19" s="52">
        <f t="shared" si="0"/>
        <v>100.06105359477124</v>
      </c>
      <c r="H19" s="52">
        <f t="shared" si="1"/>
        <v>0.2335300000000302</v>
      </c>
    </row>
    <row r="20" spans="1:8" ht="35.25">
      <c r="A20" s="25"/>
      <c r="B20" s="25">
        <v>13030000</v>
      </c>
      <c r="C20" s="45" t="s">
        <v>77</v>
      </c>
      <c r="D20" s="52">
        <v>230</v>
      </c>
      <c r="E20" s="52">
        <v>110.6</v>
      </c>
      <c r="F20" s="52">
        <v>123.2641</v>
      </c>
      <c r="G20" s="52">
        <f t="shared" si="0"/>
        <v>111.45036166365281</v>
      </c>
      <c r="H20" s="52">
        <f t="shared" si="1"/>
        <v>12.664100000000005</v>
      </c>
    </row>
    <row r="21" spans="1:26" s="24" customFormat="1" ht="35.25">
      <c r="A21" s="22"/>
      <c r="B21" s="22">
        <v>14000000</v>
      </c>
      <c r="C21" s="44" t="s">
        <v>10</v>
      </c>
      <c r="D21" s="53">
        <f>SUM(D22:D24)</f>
        <v>35319.4</v>
      </c>
      <c r="E21" s="53">
        <f>SUM(E22:E24)</f>
        <v>35219.4</v>
      </c>
      <c r="F21" s="53">
        <f>SUM(F22:F24)</f>
        <v>35639.378</v>
      </c>
      <c r="G21" s="53">
        <f t="shared" si="0"/>
        <v>101.1924621089513</v>
      </c>
      <c r="H21" s="53">
        <f t="shared" si="1"/>
        <v>419.9779999999955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8" ht="62.25" customHeight="1">
      <c r="A22" s="25"/>
      <c r="B22" s="25">
        <v>14020000</v>
      </c>
      <c r="C22" s="45" t="s">
        <v>63</v>
      </c>
      <c r="D22" s="52">
        <v>2800</v>
      </c>
      <c r="E22" s="52">
        <v>3700</v>
      </c>
      <c r="F22" s="52">
        <v>3737.94926</v>
      </c>
      <c r="G22" s="52">
        <f t="shared" si="0"/>
        <v>101.02565567567568</v>
      </c>
      <c r="H22" s="52">
        <f t="shared" si="1"/>
        <v>37.94925999999987</v>
      </c>
    </row>
    <row r="23" spans="1:8" ht="69.75">
      <c r="A23" s="25"/>
      <c r="B23" s="25">
        <v>14030000</v>
      </c>
      <c r="C23" s="45" t="s">
        <v>64</v>
      </c>
      <c r="D23" s="52">
        <v>12500</v>
      </c>
      <c r="E23" s="52">
        <v>12900</v>
      </c>
      <c r="F23" s="52">
        <v>13060.278470000001</v>
      </c>
      <c r="G23" s="52">
        <f t="shared" si="0"/>
        <v>101.24246875968994</v>
      </c>
      <c r="H23" s="52">
        <f t="shared" si="1"/>
        <v>160.2784700000011</v>
      </c>
    </row>
    <row r="24" spans="1:8" ht="69.75">
      <c r="A24" s="25"/>
      <c r="B24" s="25">
        <v>14040000</v>
      </c>
      <c r="C24" s="45" t="s">
        <v>11</v>
      </c>
      <c r="D24" s="52">
        <v>20019.4</v>
      </c>
      <c r="E24" s="52">
        <v>18619.4</v>
      </c>
      <c r="F24" s="52">
        <v>18841.15027</v>
      </c>
      <c r="G24" s="52">
        <f t="shared" si="0"/>
        <v>101.19096356488393</v>
      </c>
      <c r="H24" s="52">
        <f t="shared" si="1"/>
        <v>221.75026999999682</v>
      </c>
    </row>
    <row r="25" spans="1:26" s="24" customFormat="1" ht="18.75">
      <c r="A25" s="22"/>
      <c r="B25" s="22">
        <v>18000000</v>
      </c>
      <c r="C25" s="44" t="s">
        <v>12</v>
      </c>
      <c r="D25" s="53">
        <f>SUM(D26+D38+D41)</f>
        <v>147342.4</v>
      </c>
      <c r="E25" s="53">
        <f>SUM(E26+E38+E41)</f>
        <v>136912.359</v>
      </c>
      <c r="F25" s="53">
        <f>SUM(F26+F38+F41)</f>
        <v>137930.21985</v>
      </c>
      <c r="G25" s="53">
        <f t="shared" si="0"/>
        <v>100.74343971386834</v>
      </c>
      <c r="H25" s="53">
        <f t="shared" si="1"/>
        <v>1017.8608499999973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s="24" customFormat="1" ht="18.75">
      <c r="A26" s="22"/>
      <c r="B26" s="22">
        <v>18010000</v>
      </c>
      <c r="C26" s="44" t="s">
        <v>13</v>
      </c>
      <c r="D26" s="53">
        <f>SUM(D27+D28+D29+D31+D36+D37+D30)</f>
        <v>100256.5</v>
      </c>
      <c r="E26" s="53">
        <f>SUM(E27+E28+E29+E31+E36+E37+E30)</f>
        <v>86844.25900000002</v>
      </c>
      <c r="F26" s="53">
        <f>SUM(F27+F28+F29+F31+F36+F37+F30)</f>
        <v>87206.26095</v>
      </c>
      <c r="G26" s="53">
        <f t="shared" si="0"/>
        <v>100.41684039240863</v>
      </c>
      <c r="H26" s="53">
        <f t="shared" si="1"/>
        <v>362.0019499999762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8" ht="87">
      <c r="A27" s="25"/>
      <c r="B27" s="25">
        <v>18010100</v>
      </c>
      <c r="C27" s="45" t="s">
        <v>14</v>
      </c>
      <c r="D27" s="52">
        <v>41.2</v>
      </c>
      <c r="E27" s="52">
        <v>61.3</v>
      </c>
      <c r="F27" s="52">
        <v>59.41183</v>
      </c>
      <c r="G27" s="52">
        <f t="shared" si="0"/>
        <v>96.91978792822187</v>
      </c>
      <c r="H27" s="52">
        <f t="shared" si="1"/>
        <v>-1.8881699999999952</v>
      </c>
    </row>
    <row r="28" spans="1:8" ht="87">
      <c r="A28" s="25"/>
      <c r="B28" s="25">
        <v>18010200</v>
      </c>
      <c r="C28" s="45" t="s">
        <v>15</v>
      </c>
      <c r="D28" s="52">
        <v>820.5</v>
      </c>
      <c r="E28" s="52">
        <v>788.5</v>
      </c>
      <c r="F28" s="52">
        <v>801.78401</v>
      </c>
      <c r="G28" s="52">
        <f t="shared" si="0"/>
        <v>101.6847190868738</v>
      </c>
      <c r="H28" s="52">
        <f t="shared" si="1"/>
        <v>13.284009999999967</v>
      </c>
    </row>
    <row r="29" spans="1:8" ht="96" customHeight="1">
      <c r="A29" s="25"/>
      <c r="B29" s="25">
        <v>18010300</v>
      </c>
      <c r="C29" s="45" t="s">
        <v>16</v>
      </c>
      <c r="D29" s="52">
        <v>1401.8</v>
      </c>
      <c r="E29" s="52">
        <v>1605.8</v>
      </c>
      <c r="F29" s="52">
        <v>1623.82849</v>
      </c>
      <c r="G29" s="52">
        <f t="shared" si="0"/>
        <v>101.12271079835597</v>
      </c>
      <c r="H29" s="52">
        <f t="shared" si="1"/>
        <v>18.028490000000147</v>
      </c>
    </row>
    <row r="30" spans="1:8" ht="87">
      <c r="A30" s="25"/>
      <c r="B30" s="25">
        <v>18010400</v>
      </c>
      <c r="C30" s="45" t="s">
        <v>17</v>
      </c>
      <c r="D30" s="52">
        <v>5453</v>
      </c>
      <c r="E30" s="52">
        <v>6134.1</v>
      </c>
      <c r="F30" s="52">
        <v>6549.343940000001</v>
      </c>
      <c r="G30" s="52">
        <f t="shared" si="0"/>
        <v>106.76943545100342</v>
      </c>
      <c r="H30" s="52">
        <f t="shared" si="1"/>
        <v>415.2439400000003</v>
      </c>
    </row>
    <row r="31" spans="1:8" ht="18.75">
      <c r="A31" s="25"/>
      <c r="B31" s="25"/>
      <c r="C31" s="44" t="s">
        <v>46</v>
      </c>
      <c r="D31" s="53">
        <f>SUM(D32:D35)</f>
        <v>92465</v>
      </c>
      <c r="E31" s="53">
        <f>SUM(E32:E35)</f>
        <v>78104.959</v>
      </c>
      <c r="F31" s="53">
        <f>SUM(F32:F35)</f>
        <v>78021.92353999999</v>
      </c>
      <c r="G31" s="53">
        <f t="shared" si="0"/>
        <v>99.89368733936598</v>
      </c>
      <c r="H31" s="53">
        <f t="shared" si="1"/>
        <v>-83.0354600000137</v>
      </c>
    </row>
    <row r="32" spans="1:8" ht="35.25">
      <c r="A32" s="25"/>
      <c r="B32" s="25">
        <v>18010500</v>
      </c>
      <c r="C32" s="45" t="s">
        <v>18</v>
      </c>
      <c r="D32" s="52">
        <v>18489.2</v>
      </c>
      <c r="E32" s="52">
        <v>15319.2</v>
      </c>
      <c r="F32" s="52">
        <v>15500.97589</v>
      </c>
      <c r="G32" s="52">
        <f t="shared" si="0"/>
        <v>101.18658865998225</v>
      </c>
      <c r="H32" s="52">
        <f t="shared" si="1"/>
        <v>181.77588999999898</v>
      </c>
    </row>
    <row r="33" spans="1:8" ht="18.75">
      <c r="A33" s="25"/>
      <c r="B33" s="25">
        <v>18010600</v>
      </c>
      <c r="C33" s="45" t="s">
        <v>19</v>
      </c>
      <c r="D33" s="52">
        <v>66502.8</v>
      </c>
      <c r="E33" s="52">
        <v>56866.759</v>
      </c>
      <c r="F33" s="52">
        <v>56668.31436</v>
      </c>
      <c r="G33" s="52">
        <f t="shared" si="0"/>
        <v>99.65103578348821</v>
      </c>
      <c r="H33" s="52">
        <f t="shared" si="1"/>
        <v>-198.44464000000153</v>
      </c>
    </row>
    <row r="34" spans="1:8" ht="35.25">
      <c r="A34" s="25"/>
      <c r="B34" s="25">
        <v>18010700</v>
      </c>
      <c r="C34" s="45" t="s">
        <v>20</v>
      </c>
      <c r="D34" s="52">
        <v>596.8</v>
      </c>
      <c r="E34" s="52">
        <v>1046.8</v>
      </c>
      <c r="F34" s="52">
        <v>1105.61868</v>
      </c>
      <c r="G34" s="52">
        <f t="shared" si="0"/>
        <v>105.61890332441727</v>
      </c>
      <c r="H34" s="52">
        <f t="shared" si="1"/>
        <v>58.818680000000086</v>
      </c>
    </row>
    <row r="35" spans="1:8" ht="18.75">
      <c r="A35" s="25"/>
      <c r="B35" s="25">
        <v>18010900</v>
      </c>
      <c r="C35" s="45" t="s">
        <v>21</v>
      </c>
      <c r="D35" s="52">
        <v>6876.2</v>
      </c>
      <c r="E35" s="52">
        <v>4872.2</v>
      </c>
      <c r="F35" s="52">
        <v>4747.01461</v>
      </c>
      <c r="G35" s="52">
        <f t="shared" si="0"/>
        <v>97.43061881696154</v>
      </c>
      <c r="H35" s="52">
        <f t="shared" si="1"/>
        <v>-125.18538999999964</v>
      </c>
    </row>
    <row r="36" spans="1:8" ht="35.25">
      <c r="A36" s="25"/>
      <c r="B36" s="25">
        <v>18011000</v>
      </c>
      <c r="C36" s="45" t="s">
        <v>22</v>
      </c>
      <c r="D36" s="52">
        <v>50</v>
      </c>
      <c r="E36" s="52">
        <v>53.6</v>
      </c>
      <c r="F36" s="52">
        <v>53.686339999999994</v>
      </c>
      <c r="G36" s="52">
        <f t="shared" si="0"/>
        <v>100.16108208955224</v>
      </c>
      <c r="H36" s="52">
        <f t="shared" si="1"/>
        <v>0.08633999999999276</v>
      </c>
    </row>
    <row r="37" spans="1:8" ht="35.25">
      <c r="A37" s="25"/>
      <c r="B37" s="25">
        <v>18011100</v>
      </c>
      <c r="C37" s="45" t="s">
        <v>23</v>
      </c>
      <c r="D37" s="52">
        <v>25</v>
      </c>
      <c r="E37" s="52">
        <v>96</v>
      </c>
      <c r="F37" s="52">
        <v>96.28280000000001</v>
      </c>
      <c r="G37" s="52">
        <f t="shared" si="0"/>
        <v>100.29458333333335</v>
      </c>
      <c r="H37" s="52">
        <f t="shared" si="1"/>
        <v>0.2828000000000088</v>
      </c>
    </row>
    <row r="38" spans="1:26" s="24" customFormat="1" ht="18.75">
      <c r="A38" s="22"/>
      <c r="B38" s="22">
        <v>18030000</v>
      </c>
      <c r="C38" s="44" t="s">
        <v>24</v>
      </c>
      <c r="D38" s="53">
        <f>SUM(D39:D40)</f>
        <v>25.6</v>
      </c>
      <c r="E38" s="53">
        <f>SUM(E39:E40)</f>
        <v>9.4</v>
      </c>
      <c r="F38" s="53">
        <f>SUM(F39:F40)</f>
        <v>9.80709</v>
      </c>
      <c r="G38" s="53">
        <f t="shared" si="0"/>
        <v>104.33074468085107</v>
      </c>
      <c r="H38" s="53">
        <f t="shared" si="1"/>
        <v>0.4070900000000002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8" ht="35.25">
      <c r="A39" s="25"/>
      <c r="B39" s="25">
        <v>18030100</v>
      </c>
      <c r="C39" s="45" t="s">
        <v>82</v>
      </c>
      <c r="D39" s="52">
        <v>11</v>
      </c>
      <c r="E39" s="52">
        <v>4.9</v>
      </c>
      <c r="F39" s="52">
        <v>4.915</v>
      </c>
      <c r="G39" s="52">
        <f>IF(E39=0,0,F39/E39*100)</f>
        <v>100.30612244897958</v>
      </c>
      <c r="H39" s="52">
        <f>F39-E39</f>
        <v>0.01499999999999968</v>
      </c>
    </row>
    <row r="40" spans="1:8" ht="35.25">
      <c r="A40" s="25"/>
      <c r="B40" s="25">
        <v>18030200</v>
      </c>
      <c r="C40" s="45" t="s">
        <v>25</v>
      </c>
      <c r="D40" s="52">
        <v>14.6</v>
      </c>
      <c r="E40" s="52">
        <v>4.5</v>
      </c>
      <c r="F40" s="52">
        <v>4.8920900000000005</v>
      </c>
      <c r="G40" s="52">
        <f t="shared" si="0"/>
        <v>108.71311111111113</v>
      </c>
      <c r="H40" s="52">
        <f t="shared" si="1"/>
        <v>0.3920900000000005</v>
      </c>
    </row>
    <row r="41" spans="1:26" s="24" customFormat="1" ht="18.75">
      <c r="A41" s="22"/>
      <c r="B41" s="22">
        <v>18050000</v>
      </c>
      <c r="C41" s="44" t="s">
        <v>26</v>
      </c>
      <c r="D41" s="53">
        <f>SUM(D42:D44)</f>
        <v>47060.299999999996</v>
      </c>
      <c r="E41" s="53">
        <f>SUM(E42:E44)</f>
        <v>50058.7</v>
      </c>
      <c r="F41" s="53">
        <f>SUM(F42:F44)</f>
        <v>50714.151809999996</v>
      </c>
      <c r="G41" s="53">
        <f aca="true" t="shared" si="2" ref="G41:G79">IF(E41=0,0,F41/E41*100)</f>
        <v>101.30936642381843</v>
      </c>
      <c r="H41" s="53">
        <f t="shared" si="1"/>
        <v>655.4518099999987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8" ht="35.25">
      <c r="A42" s="25"/>
      <c r="B42" s="25">
        <v>18050300</v>
      </c>
      <c r="C42" s="45" t="s">
        <v>27</v>
      </c>
      <c r="D42" s="52">
        <v>8055</v>
      </c>
      <c r="E42" s="52">
        <v>7755</v>
      </c>
      <c r="F42" s="52">
        <v>8116.62882</v>
      </c>
      <c r="G42" s="52">
        <f t="shared" si="2"/>
        <v>104.66316982591877</v>
      </c>
      <c r="H42" s="52">
        <f t="shared" si="1"/>
        <v>361.6288199999999</v>
      </c>
    </row>
    <row r="43" spans="1:8" ht="27.75" customHeight="1">
      <c r="A43" s="25"/>
      <c r="B43" s="25">
        <v>18050400</v>
      </c>
      <c r="C43" s="45" t="s">
        <v>28</v>
      </c>
      <c r="D43" s="52">
        <v>38768.7</v>
      </c>
      <c r="E43" s="52">
        <v>42058.7</v>
      </c>
      <c r="F43" s="52">
        <v>42285.49198</v>
      </c>
      <c r="G43" s="52">
        <f>IF(E43=0,0,F43/E43*100)</f>
        <v>100.53922727045772</v>
      </c>
      <c r="H43" s="52">
        <f>F43-E43</f>
        <v>226.7919800000018</v>
      </c>
    </row>
    <row r="44" spans="1:8" ht="52.5">
      <c r="A44" s="25"/>
      <c r="B44" s="25">
        <v>18050500</v>
      </c>
      <c r="C44" s="45" t="s">
        <v>83</v>
      </c>
      <c r="D44" s="52">
        <v>236.6</v>
      </c>
      <c r="E44" s="52">
        <v>245</v>
      </c>
      <c r="F44" s="52">
        <v>312.03101000000004</v>
      </c>
      <c r="G44" s="52">
        <f t="shared" si="2"/>
        <v>127.35959591836736</v>
      </c>
      <c r="H44" s="52">
        <f t="shared" si="1"/>
        <v>67.03101000000004</v>
      </c>
    </row>
    <row r="45" spans="1:26" s="29" customFormat="1" ht="18.75">
      <c r="A45" s="21"/>
      <c r="B45" s="21">
        <v>20000000</v>
      </c>
      <c r="C45" s="43" t="s">
        <v>33</v>
      </c>
      <c r="D45" s="55">
        <f>D46+D47+D52+D53+D54+D58</f>
        <v>12482.7</v>
      </c>
      <c r="E45" s="55">
        <f>E46+E47+E52+E53+E54+E58</f>
        <v>9974.3</v>
      </c>
      <c r="F45" s="55">
        <f>F46+F47+F52+F53+F54+F58</f>
        <v>10354.89503</v>
      </c>
      <c r="G45" s="55">
        <f t="shared" si="2"/>
        <v>103.81575679496306</v>
      </c>
      <c r="H45" s="55">
        <f t="shared" si="1"/>
        <v>380.5950300000004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8" ht="92.25" customHeight="1">
      <c r="A46" s="25"/>
      <c r="B46" s="25">
        <v>21010300</v>
      </c>
      <c r="C46" s="45" t="s">
        <v>34</v>
      </c>
      <c r="D46" s="52">
        <v>40</v>
      </c>
      <c r="E46" s="52">
        <v>30.7</v>
      </c>
      <c r="F46" s="52">
        <v>36.606449999999995</v>
      </c>
      <c r="G46" s="52">
        <f t="shared" si="2"/>
        <v>119.23925081433224</v>
      </c>
      <c r="H46" s="52">
        <f t="shared" si="1"/>
        <v>5.906449999999996</v>
      </c>
    </row>
    <row r="47" spans="1:26" s="24" customFormat="1" ht="18.75">
      <c r="A47" s="22"/>
      <c r="B47" s="22">
        <v>21080000</v>
      </c>
      <c r="C47" s="44" t="s">
        <v>35</v>
      </c>
      <c r="D47" s="53">
        <f>SUM(D48:D51)</f>
        <v>148.4</v>
      </c>
      <c r="E47" s="53">
        <f>SUM(E48:E51)</f>
        <v>1049.9</v>
      </c>
      <c r="F47" s="53">
        <f>SUM(F48:F51)</f>
        <v>1034.20373</v>
      </c>
      <c r="G47" s="53">
        <f t="shared" si="2"/>
        <v>98.5049747595009</v>
      </c>
      <c r="H47" s="53">
        <f t="shared" si="1"/>
        <v>-15.69627000000014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8" ht="18.75">
      <c r="A48" s="25"/>
      <c r="B48" s="25">
        <v>21080500</v>
      </c>
      <c r="C48" s="47" t="s">
        <v>36</v>
      </c>
      <c r="D48" s="52">
        <v>0</v>
      </c>
      <c r="E48" s="52">
        <v>196.2</v>
      </c>
      <c r="F48" s="52">
        <v>196.19799</v>
      </c>
      <c r="G48" s="52">
        <f t="shared" si="2"/>
        <v>99.9989755351682</v>
      </c>
      <c r="H48" s="52">
        <f t="shared" si="1"/>
        <v>-0.002009999999984302</v>
      </c>
    </row>
    <row r="49" spans="1:8" ht="35.25">
      <c r="A49" s="25"/>
      <c r="B49" s="25">
        <v>21081100</v>
      </c>
      <c r="C49" s="45" t="s">
        <v>37</v>
      </c>
      <c r="D49" s="52">
        <v>70</v>
      </c>
      <c r="E49" s="52">
        <v>91.9</v>
      </c>
      <c r="F49" s="52">
        <v>75.69</v>
      </c>
      <c r="G49" s="52">
        <f t="shared" si="2"/>
        <v>82.36126224156692</v>
      </c>
      <c r="H49" s="52">
        <f t="shared" si="1"/>
        <v>-16.210000000000008</v>
      </c>
    </row>
    <row r="50" spans="1:8" ht="60" customHeight="1">
      <c r="A50" s="25"/>
      <c r="B50" s="25">
        <v>21081500</v>
      </c>
      <c r="C50" s="50" t="s">
        <v>73</v>
      </c>
      <c r="D50" s="52">
        <v>70</v>
      </c>
      <c r="E50" s="52">
        <v>753.4</v>
      </c>
      <c r="F50" s="52">
        <v>753.4470200000001</v>
      </c>
      <c r="G50" s="52">
        <f>IF(E50=0,0,F50/E50*100)</f>
        <v>100.00624104061589</v>
      </c>
      <c r="H50" s="52">
        <f>F50-E50</f>
        <v>0.04702000000008866</v>
      </c>
    </row>
    <row r="51" spans="1:8" ht="33.75" customHeight="1">
      <c r="A51" s="25"/>
      <c r="B51" s="25">
        <v>21081700</v>
      </c>
      <c r="C51" s="45" t="s">
        <v>84</v>
      </c>
      <c r="D51" s="52">
        <v>8.4</v>
      </c>
      <c r="E51" s="52">
        <v>8.4</v>
      </c>
      <c r="F51" s="52">
        <v>8.86872</v>
      </c>
      <c r="G51" s="52">
        <f>IF(E51=0,0,F51/E51*100)</f>
        <v>105.57999999999998</v>
      </c>
      <c r="H51" s="52">
        <f>F51-E51</f>
        <v>0.46871999999999936</v>
      </c>
    </row>
    <row r="52" spans="1:8" ht="35.25" customHeight="1">
      <c r="A52" s="25"/>
      <c r="B52" s="25">
        <v>22010000</v>
      </c>
      <c r="C52" s="45" t="s">
        <v>65</v>
      </c>
      <c r="D52" s="52">
        <v>8830</v>
      </c>
      <c r="E52" s="52">
        <v>6295.9</v>
      </c>
      <c r="F52" s="52">
        <v>6493.45742</v>
      </c>
      <c r="G52" s="52">
        <f t="shared" si="2"/>
        <v>103.13787417208025</v>
      </c>
      <c r="H52" s="52">
        <f t="shared" si="1"/>
        <v>197.5574200000001</v>
      </c>
    </row>
    <row r="53" spans="1:8" ht="93" customHeight="1">
      <c r="A53" s="25"/>
      <c r="B53" s="25">
        <v>22080400</v>
      </c>
      <c r="C53" s="45" t="s">
        <v>38</v>
      </c>
      <c r="D53" s="52">
        <v>3004.8</v>
      </c>
      <c r="E53" s="52">
        <v>2201.4</v>
      </c>
      <c r="F53" s="52">
        <v>2364.5044500000004</v>
      </c>
      <c r="G53" s="52">
        <f t="shared" si="2"/>
        <v>107.40912373943856</v>
      </c>
      <c r="H53" s="52">
        <f t="shared" si="1"/>
        <v>163.10445000000027</v>
      </c>
    </row>
    <row r="54" spans="1:26" s="24" customFormat="1" ht="18.75">
      <c r="A54" s="22"/>
      <c r="B54" s="22">
        <v>22090000</v>
      </c>
      <c r="C54" s="44" t="s">
        <v>39</v>
      </c>
      <c r="D54" s="53">
        <f>SUM(D55:D57)</f>
        <v>59.5</v>
      </c>
      <c r="E54" s="53">
        <f>SUM(E55:E57)</f>
        <v>40.9</v>
      </c>
      <c r="F54" s="53">
        <f>SUM(F55:F57)</f>
        <v>42.18547</v>
      </c>
      <c r="G54" s="53">
        <f t="shared" si="2"/>
        <v>103.14295843520785</v>
      </c>
      <c r="H54" s="53">
        <f t="shared" si="1"/>
        <v>1.2854700000000037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8" ht="92.25" customHeight="1">
      <c r="A55" s="25"/>
      <c r="B55" s="25">
        <v>22090100</v>
      </c>
      <c r="C55" s="45" t="s">
        <v>40</v>
      </c>
      <c r="D55" s="52">
        <v>4.5</v>
      </c>
      <c r="E55" s="52">
        <v>9.7</v>
      </c>
      <c r="F55" s="52">
        <v>9.96917</v>
      </c>
      <c r="G55" s="52">
        <f t="shared" si="2"/>
        <v>102.77494845360826</v>
      </c>
      <c r="H55" s="52">
        <f t="shared" si="1"/>
        <v>0.2691700000000008</v>
      </c>
    </row>
    <row r="56" spans="1:8" ht="35.25">
      <c r="A56" s="25"/>
      <c r="B56" s="25">
        <v>22090200</v>
      </c>
      <c r="C56" s="45" t="s">
        <v>41</v>
      </c>
      <c r="D56" s="52">
        <v>0</v>
      </c>
      <c r="E56" s="52">
        <v>1.9</v>
      </c>
      <c r="F56" s="52">
        <v>1.9938</v>
      </c>
      <c r="G56" s="52">
        <f t="shared" si="2"/>
        <v>104.93684210526317</v>
      </c>
      <c r="H56" s="52">
        <f t="shared" si="1"/>
        <v>0.0938000000000001</v>
      </c>
    </row>
    <row r="57" spans="1:8" ht="86.25" customHeight="1">
      <c r="A57" s="25"/>
      <c r="B57" s="25">
        <v>22090400</v>
      </c>
      <c r="C57" s="45" t="s">
        <v>42</v>
      </c>
      <c r="D57" s="52">
        <v>55</v>
      </c>
      <c r="E57" s="52">
        <v>29.3</v>
      </c>
      <c r="F57" s="52">
        <v>30.2225</v>
      </c>
      <c r="G57" s="52">
        <f t="shared" si="2"/>
        <v>103.14846416382252</v>
      </c>
      <c r="H57" s="52">
        <f t="shared" si="1"/>
        <v>0.9224999999999994</v>
      </c>
    </row>
    <row r="58" spans="1:26" s="24" customFormat="1" ht="18.75">
      <c r="A58" s="22"/>
      <c r="B58" s="22">
        <v>24060000</v>
      </c>
      <c r="C58" s="44" t="s">
        <v>35</v>
      </c>
      <c r="D58" s="53">
        <f>SUM(D59:D60)</f>
        <v>400</v>
      </c>
      <c r="E58" s="53">
        <f>SUM(E59:E60)</f>
        <v>355.5</v>
      </c>
      <c r="F58" s="53">
        <f>SUM(F59:F60)</f>
        <v>383.93751000000003</v>
      </c>
      <c r="G58" s="53">
        <f>IF(E58=0,0,F58/E58*100)</f>
        <v>107.99929957805907</v>
      </c>
      <c r="H58" s="53">
        <f>F58-E58</f>
        <v>28.43751000000003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8" ht="18.75">
      <c r="A59" s="25"/>
      <c r="B59" s="25">
        <v>24060300</v>
      </c>
      <c r="C59" s="45" t="s">
        <v>35</v>
      </c>
      <c r="D59" s="52">
        <v>400</v>
      </c>
      <c r="E59" s="52">
        <v>325.5</v>
      </c>
      <c r="F59" s="52">
        <v>349.90732</v>
      </c>
      <c r="G59" s="52">
        <f t="shared" si="2"/>
        <v>107.49840860215055</v>
      </c>
      <c r="H59" s="52">
        <f t="shared" si="1"/>
        <v>24.407320000000027</v>
      </c>
    </row>
    <row r="60" spans="1:8" ht="57.75" customHeight="1">
      <c r="A60" s="25"/>
      <c r="B60" s="25">
        <v>24062200</v>
      </c>
      <c r="C60" s="45" t="s">
        <v>88</v>
      </c>
      <c r="D60" s="52">
        <v>0</v>
      </c>
      <c r="E60" s="52">
        <v>30</v>
      </c>
      <c r="F60" s="52">
        <v>34.030190000000005</v>
      </c>
      <c r="G60" s="52">
        <f>IF(E60=0,0,F60/E60*100)</f>
        <v>113.43396666666668</v>
      </c>
      <c r="H60" s="52">
        <f>F60-E60</f>
        <v>4.030190000000005</v>
      </c>
    </row>
    <row r="61" spans="1:26" s="24" customFormat="1" ht="34.5" customHeight="1">
      <c r="A61" s="22"/>
      <c r="B61" s="22">
        <v>30000000</v>
      </c>
      <c r="C61" s="44" t="s">
        <v>89</v>
      </c>
      <c r="D61" s="53">
        <f>D62</f>
        <v>0</v>
      </c>
      <c r="E61" s="53">
        <f>E62</f>
        <v>4.8</v>
      </c>
      <c r="F61" s="53">
        <f>F62</f>
        <v>5.6</v>
      </c>
      <c r="G61" s="53">
        <f>IF(E61=0,0,F61/E61*100)</f>
        <v>116.66666666666667</v>
      </c>
      <c r="H61" s="53">
        <f>F61-E61</f>
        <v>0.7999999999999998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8" ht="35.25">
      <c r="A62" s="25"/>
      <c r="B62" s="25">
        <v>31010200</v>
      </c>
      <c r="C62" s="45" t="s">
        <v>90</v>
      </c>
      <c r="D62" s="52">
        <v>0</v>
      </c>
      <c r="E62" s="52">
        <v>4.8</v>
      </c>
      <c r="F62" s="52">
        <v>5.6</v>
      </c>
      <c r="G62" s="52">
        <f t="shared" si="2"/>
        <v>116.66666666666667</v>
      </c>
      <c r="H62" s="52">
        <f t="shared" si="1"/>
        <v>0.7999999999999998</v>
      </c>
    </row>
    <row r="63" spans="1:26" s="24" customFormat="1" ht="18.75">
      <c r="A63" s="22"/>
      <c r="B63" s="30" t="s">
        <v>69</v>
      </c>
      <c r="C63" s="48"/>
      <c r="D63" s="56">
        <f>D10+D45+D61</f>
        <v>472323.39999999997</v>
      </c>
      <c r="E63" s="56">
        <f>E10+E45+E61</f>
        <v>445173.805</v>
      </c>
      <c r="F63" s="56">
        <f>F10+F45+F61</f>
        <v>443504.98987</v>
      </c>
      <c r="G63" s="56">
        <f>F63/E63*100</f>
        <v>99.62513177746386</v>
      </c>
      <c r="H63" s="56">
        <f>F63-E63</f>
        <v>-1668.8151300000027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s="29" customFormat="1" ht="18.75">
      <c r="A64" s="21"/>
      <c r="B64" s="21">
        <v>40000000</v>
      </c>
      <c r="C64" s="43" t="s">
        <v>43</v>
      </c>
      <c r="D64" s="55">
        <f>D65+D68</f>
        <v>123308.766</v>
      </c>
      <c r="E64" s="55">
        <f>E65+E68</f>
        <v>142684.119</v>
      </c>
      <c r="F64" s="55">
        <f>F65+F68</f>
        <v>142261.83908</v>
      </c>
      <c r="G64" s="55">
        <f t="shared" si="2"/>
        <v>99.70404560580425</v>
      </c>
      <c r="H64" s="55">
        <f t="shared" si="1"/>
        <v>-422.27992000000086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s="24" customFormat="1" ht="35.25">
      <c r="A65" s="22"/>
      <c r="B65" s="22">
        <v>41030000</v>
      </c>
      <c r="C65" s="44" t="s">
        <v>70</v>
      </c>
      <c r="D65" s="53">
        <f>D66+D67</f>
        <v>116067.1</v>
      </c>
      <c r="E65" s="53">
        <f>E66+E67</f>
        <v>126862.3</v>
      </c>
      <c r="F65" s="53">
        <f>F66+F67</f>
        <v>126862.3</v>
      </c>
      <c r="G65" s="53">
        <f t="shared" si="2"/>
        <v>100</v>
      </c>
      <c r="H65" s="53">
        <f t="shared" si="1"/>
        <v>0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8" ht="42.75" customHeight="1">
      <c r="A66" s="25"/>
      <c r="B66" s="25">
        <v>41033900</v>
      </c>
      <c r="C66" s="45" t="s">
        <v>44</v>
      </c>
      <c r="D66" s="52">
        <v>102120.6</v>
      </c>
      <c r="E66" s="52">
        <v>112915.8</v>
      </c>
      <c r="F66" s="52">
        <v>112915.8</v>
      </c>
      <c r="G66" s="52">
        <f>IF(E66=0,0,F66/E66*100)</f>
        <v>100</v>
      </c>
      <c r="H66" s="52">
        <f>F66-E66</f>
        <v>0</v>
      </c>
    </row>
    <row r="67" spans="1:8" ht="35.25">
      <c r="A67" s="25"/>
      <c r="B67" s="25">
        <v>41034200</v>
      </c>
      <c r="C67" s="45" t="s">
        <v>45</v>
      </c>
      <c r="D67" s="52">
        <v>13946.5</v>
      </c>
      <c r="E67" s="52">
        <v>13946.5</v>
      </c>
      <c r="F67" s="52">
        <v>13946.5</v>
      </c>
      <c r="G67" s="52">
        <f>IF(E67=0,0,F67/E67*100)</f>
        <v>100</v>
      </c>
      <c r="H67" s="52">
        <f>F67-E67</f>
        <v>0</v>
      </c>
    </row>
    <row r="68" spans="1:26" s="24" customFormat="1" ht="35.25">
      <c r="A68" s="22"/>
      <c r="B68" s="22">
        <v>41050000</v>
      </c>
      <c r="C68" s="44" t="s">
        <v>71</v>
      </c>
      <c r="D68" s="53">
        <f>SUM(D69:D78)</f>
        <v>7241.666</v>
      </c>
      <c r="E68" s="53">
        <f>SUM(E69:E78)</f>
        <v>15821.819</v>
      </c>
      <c r="F68" s="53">
        <f>SUM(F69:F78)</f>
        <v>15399.539079999999</v>
      </c>
      <c r="G68" s="53">
        <f>IF(E68=0,0,F68/E68*100)</f>
        <v>97.3310279936839</v>
      </c>
      <c r="H68" s="53">
        <f>F68-E68</f>
        <v>-422.27992000000086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8" ht="114.75" customHeight="1">
      <c r="A69" s="25"/>
      <c r="B69" s="25">
        <v>41050900</v>
      </c>
      <c r="C69" s="51" t="s">
        <v>100</v>
      </c>
      <c r="D69" s="52">
        <v>0</v>
      </c>
      <c r="E69" s="52">
        <v>361.243</v>
      </c>
      <c r="F69" s="52">
        <v>361.243</v>
      </c>
      <c r="G69" s="52">
        <f>IF(E69=0,0,F69/E69*100)</f>
        <v>100</v>
      </c>
      <c r="H69" s="52">
        <f>F69-E69</f>
        <v>0</v>
      </c>
    </row>
    <row r="70" spans="1:8" ht="72" customHeight="1">
      <c r="A70" s="25"/>
      <c r="B70" s="25">
        <v>41051000</v>
      </c>
      <c r="C70" s="45" t="s">
        <v>91</v>
      </c>
      <c r="D70" s="52">
        <v>961.2</v>
      </c>
      <c r="E70" s="52">
        <v>961.2</v>
      </c>
      <c r="F70" s="52">
        <v>669.3</v>
      </c>
      <c r="G70" s="52">
        <f t="shared" si="2"/>
        <v>69.63171036204743</v>
      </c>
      <c r="H70" s="52">
        <f t="shared" si="1"/>
        <v>-291.9000000000001</v>
      </c>
    </row>
    <row r="71" spans="1:8" ht="69.75">
      <c r="A71" s="25"/>
      <c r="B71" s="25">
        <v>41051100</v>
      </c>
      <c r="C71" s="45" t="s">
        <v>92</v>
      </c>
      <c r="D71" s="52">
        <v>0</v>
      </c>
      <c r="E71" s="52">
        <v>207.5</v>
      </c>
      <c r="F71" s="52">
        <v>207.5</v>
      </c>
      <c r="G71" s="52">
        <f>IF(E71=0,0,F71/E71*100)</f>
        <v>100</v>
      </c>
      <c r="H71" s="52">
        <f>F71-E71</f>
        <v>0</v>
      </c>
    </row>
    <row r="72" spans="1:8" ht="112.5" customHeight="1">
      <c r="A72" s="25"/>
      <c r="B72" s="25">
        <v>41051200</v>
      </c>
      <c r="C72" s="45" t="s">
        <v>93</v>
      </c>
      <c r="D72" s="52">
        <v>1369.9</v>
      </c>
      <c r="E72" s="52">
        <v>1402.2</v>
      </c>
      <c r="F72" s="52">
        <v>1402.2</v>
      </c>
      <c r="G72" s="52">
        <f>IF(E72=0,0,F72/E72*100)</f>
        <v>100</v>
      </c>
      <c r="H72" s="52">
        <f>F72-E72</f>
        <v>0</v>
      </c>
    </row>
    <row r="73" spans="1:8" ht="75" customHeight="1">
      <c r="A73" s="25"/>
      <c r="B73" s="25">
        <v>41051400</v>
      </c>
      <c r="C73" s="45" t="s">
        <v>94</v>
      </c>
      <c r="D73" s="52">
        <v>0</v>
      </c>
      <c r="E73" s="52">
        <v>513.3</v>
      </c>
      <c r="F73" s="52">
        <v>513.2999199999999</v>
      </c>
      <c r="G73" s="52">
        <f>IF(E73=0,0,F73/E73*100)</f>
        <v>99.99998441457237</v>
      </c>
      <c r="H73" s="52">
        <f>F73-E73</f>
        <v>-8.000000002539309E-05</v>
      </c>
    </row>
    <row r="74" spans="1:8" ht="69.75">
      <c r="A74" s="25"/>
      <c r="B74" s="25">
        <v>41051500</v>
      </c>
      <c r="C74" s="45" t="s">
        <v>95</v>
      </c>
      <c r="D74" s="52">
        <v>4624.766</v>
      </c>
      <c r="E74" s="52">
        <v>5454.766</v>
      </c>
      <c r="F74" s="52">
        <v>5454.766</v>
      </c>
      <c r="G74" s="52">
        <f t="shared" si="2"/>
        <v>100</v>
      </c>
      <c r="H74" s="52">
        <f t="shared" si="1"/>
        <v>0</v>
      </c>
    </row>
    <row r="75" spans="1:8" ht="69.75">
      <c r="A75" s="25"/>
      <c r="B75" s="25">
        <v>41053000</v>
      </c>
      <c r="C75" s="45" t="s">
        <v>101</v>
      </c>
      <c r="D75" s="52">
        <v>0</v>
      </c>
      <c r="E75" s="52">
        <v>2406.519</v>
      </c>
      <c r="F75" s="52">
        <v>2380.7297799999997</v>
      </c>
      <c r="G75" s="52">
        <f>IF(E75=0,0,F75/E75*100)</f>
        <v>98.92836000879278</v>
      </c>
      <c r="H75" s="52">
        <f>F75-E75</f>
        <v>-25.789220000000114</v>
      </c>
    </row>
    <row r="76" spans="1:8" ht="35.25">
      <c r="A76" s="25"/>
      <c r="B76" s="25">
        <v>41053900</v>
      </c>
      <c r="C76" s="45" t="s">
        <v>72</v>
      </c>
      <c r="D76" s="52">
        <v>285.8</v>
      </c>
      <c r="E76" s="52">
        <v>415.8</v>
      </c>
      <c r="F76" s="52">
        <v>313.1</v>
      </c>
      <c r="G76" s="52">
        <f>IF(E76=0,0,F76/E76*100)</f>
        <v>75.3006253006253</v>
      </c>
      <c r="H76" s="52">
        <f>F76-E76</f>
        <v>-102.69999999999999</v>
      </c>
    </row>
    <row r="77" spans="1:8" ht="93" customHeight="1">
      <c r="A77" s="25"/>
      <c r="B77" s="25">
        <v>41055000</v>
      </c>
      <c r="C77" s="45" t="s">
        <v>96</v>
      </c>
      <c r="D77" s="52">
        <v>0</v>
      </c>
      <c r="E77" s="52">
        <v>3009.291</v>
      </c>
      <c r="F77" s="52">
        <v>3009.29064</v>
      </c>
      <c r="G77" s="52">
        <f>IF(E77=0,0,F77/E77*100)</f>
        <v>99.99998803704926</v>
      </c>
      <c r="H77" s="52">
        <f>F77-E77</f>
        <v>-0.0003600000000005821</v>
      </c>
    </row>
    <row r="78" spans="1:8" ht="72.75" customHeight="1">
      <c r="A78" s="25"/>
      <c r="B78" s="25">
        <v>41055200</v>
      </c>
      <c r="C78" s="45" t="s">
        <v>102</v>
      </c>
      <c r="D78" s="52">
        <v>0</v>
      </c>
      <c r="E78" s="52">
        <v>1090</v>
      </c>
      <c r="F78" s="52">
        <v>1088.10974</v>
      </c>
      <c r="G78" s="52">
        <f t="shared" si="2"/>
        <v>99.82658165137616</v>
      </c>
      <c r="H78" s="52">
        <f t="shared" si="1"/>
        <v>-1.8902599999998984</v>
      </c>
    </row>
    <row r="79" spans="1:26" s="31" customFormat="1" ht="18.75">
      <c r="A79" s="78" t="s">
        <v>60</v>
      </c>
      <c r="B79" s="79"/>
      <c r="C79" s="79"/>
      <c r="D79" s="57">
        <f>D63+D64</f>
        <v>595632.166</v>
      </c>
      <c r="E79" s="57">
        <f>E63+E64</f>
        <v>587857.924</v>
      </c>
      <c r="F79" s="57">
        <f>F63+F64</f>
        <v>585766.82895</v>
      </c>
      <c r="G79" s="57">
        <f t="shared" si="2"/>
        <v>99.64428564035143</v>
      </c>
      <c r="H79" s="57">
        <f>F79-E79</f>
        <v>-2091.0950500000035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3:8" ht="18.75">
      <c r="C80" s="49" t="s">
        <v>59</v>
      </c>
      <c r="D80" s="80"/>
      <c r="E80" s="80"/>
      <c r="F80" s="80"/>
      <c r="G80" s="80"/>
      <c r="H80" s="80"/>
    </row>
    <row r="81" spans="2:26" s="29" customFormat="1" ht="18.75">
      <c r="B81" s="21">
        <v>10000000</v>
      </c>
      <c r="C81" s="43" t="s">
        <v>0</v>
      </c>
      <c r="D81" s="55">
        <f>D82</f>
        <v>8200</v>
      </c>
      <c r="E81" s="55">
        <f>E82</f>
        <v>4908</v>
      </c>
      <c r="F81" s="55">
        <f>F82</f>
        <v>4911.8625999999995</v>
      </c>
      <c r="G81" s="55">
        <f aca="true" t="shared" si="3" ref="G81:G101">IF(E81=0,0,F81/E81*100)</f>
        <v>100.07870008149958</v>
      </c>
      <c r="H81" s="55">
        <f t="shared" si="1"/>
        <v>3.8625999999994747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s="24" customFormat="1" ht="18.75">
      <c r="A82" s="22"/>
      <c r="B82" s="22">
        <v>19010000</v>
      </c>
      <c r="C82" s="44" t="s">
        <v>29</v>
      </c>
      <c r="D82" s="53">
        <f>SUM(D83:D86)</f>
        <v>8200</v>
      </c>
      <c r="E82" s="53">
        <f>SUM(E83:E86)</f>
        <v>4908</v>
      </c>
      <c r="F82" s="53">
        <f>SUM(F83:F86)</f>
        <v>4911.8625999999995</v>
      </c>
      <c r="G82" s="53">
        <f t="shared" si="3"/>
        <v>100.07870008149958</v>
      </c>
      <c r="H82" s="53">
        <f t="shared" si="1"/>
        <v>3.8625999999994747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8" ht="69.75" customHeight="1">
      <c r="A83" s="25"/>
      <c r="B83" s="25">
        <v>19010100</v>
      </c>
      <c r="C83" s="45" t="s">
        <v>30</v>
      </c>
      <c r="D83" s="58">
        <v>8030</v>
      </c>
      <c r="E83" s="58">
        <v>4508.9</v>
      </c>
      <c r="F83" s="58">
        <v>4511.97073</v>
      </c>
      <c r="G83" s="52">
        <f t="shared" si="3"/>
        <v>100.06810375036042</v>
      </c>
      <c r="H83" s="52">
        <f t="shared" si="1"/>
        <v>3.070730000000367</v>
      </c>
    </row>
    <row r="84" spans="1:8" ht="52.5">
      <c r="A84" s="25"/>
      <c r="B84" s="25">
        <v>19010200</v>
      </c>
      <c r="C84" s="45" t="s">
        <v>31</v>
      </c>
      <c r="D84" s="58">
        <v>70</v>
      </c>
      <c r="E84" s="58">
        <v>149.8</v>
      </c>
      <c r="F84" s="58">
        <v>149.85039</v>
      </c>
      <c r="G84" s="52">
        <f t="shared" si="3"/>
        <v>100.03363818424566</v>
      </c>
      <c r="H84" s="52">
        <f aca="true" t="shared" si="4" ref="H84:H101">F84-E84</f>
        <v>0.05038999999999305</v>
      </c>
    </row>
    <row r="85" spans="1:8" ht="60" customHeight="1">
      <c r="A85" s="25"/>
      <c r="B85" s="25">
        <v>19010300</v>
      </c>
      <c r="C85" s="45" t="s">
        <v>32</v>
      </c>
      <c r="D85" s="58">
        <v>100</v>
      </c>
      <c r="E85" s="58">
        <v>211</v>
      </c>
      <c r="F85" s="58">
        <v>211.72267000000002</v>
      </c>
      <c r="G85" s="52">
        <f t="shared" si="3"/>
        <v>100.34249763033176</v>
      </c>
      <c r="H85" s="52">
        <f t="shared" si="4"/>
        <v>0.7226700000000221</v>
      </c>
    </row>
    <row r="86" spans="1:8" ht="18.75">
      <c r="A86" s="32"/>
      <c r="B86" s="25">
        <v>19050000</v>
      </c>
      <c r="C86" s="45" t="s">
        <v>66</v>
      </c>
      <c r="D86" s="58">
        <v>0</v>
      </c>
      <c r="E86" s="58">
        <v>38.3</v>
      </c>
      <c r="F86" s="58">
        <v>38.31881</v>
      </c>
      <c r="G86" s="52">
        <f t="shared" si="3"/>
        <v>100.04911227154048</v>
      </c>
      <c r="H86" s="52">
        <f t="shared" si="4"/>
        <v>0.018810000000001992</v>
      </c>
    </row>
    <row r="87" spans="2:26" s="24" customFormat="1" ht="35.25" customHeight="1">
      <c r="B87" s="21">
        <v>20000000</v>
      </c>
      <c r="C87" s="43" t="s">
        <v>79</v>
      </c>
      <c r="D87" s="55">
        <f>SUM(D88:D89)</f>
        <v>9782.7</v>
      </c>
      <c r="E87" s="55">
        <f>SUM(E88:E89)</f>
        <v>10481.700000000003</v>
      </c>
      <c r="F87" s="55">
        <f>SUM(F88:F89)</f>
        <v>18673.56077</v>
      </c>
      <c r="G87" s="55">
        <f t="shared" si="3"/>
        <v>178.153932758999</v>
      </c>
      <c r="H87" s="55">
        <f t="shared" si="4"/>
        <v>8191.8607699999975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8" ht="27" customHeight="1">
      <c r="A88" s="32"/>
      <c r="B88" s="25">
        <v>24000000</v>
      </c>
      <c r="C88" s="45" t="s">
        <v>66</v>
      </c>
      <c r="D88" s="58">
        <v>350</v>
      </c>
      <c r="E88" s="58">
        <v>1049</v>
      </c>
      <c r="F88" s="58">
        <v>1713.4389700000002</v>
      </c>
      <c r="G88" s="52">
        <f t="shared" si="3"/>
        <v>163.34022592945666</v>
      </c>
      <c r="H88" s="52">
        <f t="shared" si="4"/>
        <v>664.4389700000002</v>
      </c>
    </row>
    <row r="89" spans="2:8" ht="35.25">
      <c r="B89" s="25">
        <v>25000000</v>
      </c>
      <c r="C89" s="45" t="s">
        <v>50</v>
      </c>
      <c r="D89" s="58">
        <v>9432.7</v>
      </c>
      <c r="E89" s="58">
        <v>9432.700000000003</v>
      </c>
      <c r="F89" s="58">
        <v>16960.1218</v>
      </c>
      <c r="G89" s="52">
        <f t="shared" si="3"/>
        <v>179.80134850042933</v>
      </c>
      <c r="H89" s="52">
        <f t="shared" si="4"/>
        <v>7527.421799999998</v>
      </c>
    </row>
    <row r="90" spans="2:26" s="29" customFormat="1" ht="35.25">
      <c r="B90" s="21">
        <v>30000000</v>
      </c>
      <c r="C90" s="43" t="s">
        <v>51</v>
      </c>
      <c r="D90" s="55">
        <f>SUM(D91+D93)</f>
        <v>16200</v>
      </c>
      <c r="E90" s="55">
        <f>SUM(E91+E93)</f>
        <v>21101.708</v>
      </c>
      <c r="F90" s="55">
        <f>SUM(F91+F93)</f>
        <v>23343.43093</v>
      </c>
      <c r="G90" s="55">
        <f t="shared" si="3"/>
        <v>110.62341934596004</v>
      </c>
      <c r="H90" s="55">
        <f t="shared" si="4"/>
        <v>2241.72293</v>
      </c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2:26" s="24" customFormat="1" ht="35.25">
      <c r="B91" s="22">
        <v>31000000</v>
      </c>
      <c r="C91" s="44" t="s">
        <v>52</v>
      </c>
      <c r="D91" s="53">
        <f>SUM(D92)</f>
        <v>1200</v>
      </c>
      <c r="E91" s="53">
        <f>SUM(E92)</f>
        <v>1024</v>
      </c>
      <c r="F91" s="53">
        <f>SUM(F92)</f>
        <v>1024.56799</v>
      </c>
      <c r="G91" s="53">
        <f t="shared" si="3"/>
        <v>100.0554677734375</v>
      </c>
      <c r="H91" s="53">
        <f t="shared" si="4"/>
        <v>0.5679900000000089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2:8" ht="69.75">
      <c r="B92" s="25">
        <v>31030000</v>
      </c>
      <c r="C92" s="45" t="s">
        <v>53</v>
      </c>
      <c r="D92" s="58">
        <v>1200</v>
      </c>
      <c r="E92" s="58">
        <v>1024</v>
      </c>
      <c r="F92" s="58">
        <v>1024.56799</v>
      </c>
      <c r="G92" s="52">
        <f t="shared" si="3"/>
        <v>100.0554677734375</v>
      </c>
      <c r="H92" s="52">
        <f t="shared" si="4"/>
        <v>0.5679900000000089</v>
      </c>
    </row>
    <row r="93" spans="2:26" s="24" customFormat="1" ht="35.25">
      <c r="B93" s="22">
        <v>33000000</v>
      </c>
      <c r="C93" s="44" t="s">
        <v>54</v>
      </c>
      <c r="D93" s="53">
        <f>SUM(D94)</f>
        <v>15000</v>
      </c>
      <c r="E93" s="53">
        <f>SUM(E94)</f>
        <v>20077.708</v>
      </c>
      <c r="F93" s="53">
        <f>SUM(F94)</f>
        <v>22318.86294</v>
      </c>
      <c r="G93" s="53">
        <f t="shared" si="3"/>
        <v>111.16240429435472</v>
      </c>
      <c r="H93" s="55">
        <f t="shared" si="4"/>
        <v>2241.1549400000004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8" ht="18.75">
      <c r="B94" s="25">
        <v>33010000</v>
      </c>
      <c r="C94" s="45" t="s">
        <v>55</v>
      </c>
      <c r="D94" s="52">
        <f>SUM(D95:D96)</f>
        <v>15000</v>
      </c>
      <c r="E94" s="52">
        <f>SUM(E95:E96)</f>
        <v>20077.708</v>
      </c>
      <c r="F94" s="52">
        <f>SUM(F95:F96)</f>
        <v>22318.86294</v>
      </c>
      <c r="G94" s="52">
        <f t="shared" si="3"/>
        <v>111.16240429435472</v>
      </c>
      <c r="H94" s="52">
        <f t="shared" si="4"/>
        <v>2241.1549400000004</v>
      </c>
    </row>
    <row r="95" spans="2:8" ht="129.75" customHeight="1">
      <c r="B95" s="25">
        <v>33010100</v>
      </c>
      <c r="C95" s="45" t="s">
        <v>56</v>
      </c>
      <c r="D95" s="58">
        <v>4500</v>
      </c>
      <c r="E95" s="58">
        <v>11801.708</v>
      </c>
      <c r="F95" s="58">
        <v>11970.906869999999</v>
      </c>
      <c r="G95" s="52">
        <f t="shared" si="3"/>
        <v>101.43368120953338</v>
      </c>
      <c r="H95" s="52">
        <f t="shared" si="4"/>
        <v>169.19886999999835</v>
      </c>
    </row>
    <row r="96" spans="2:8" ht="108" customHeight="1">
      <c r="B96" s="25">
        <v>33010400</v>
      </c>
      <c r="C96" s="45" t="s">
        <v>57</v>
      </c>
      <c r="D96" s="58">
        <v>10500</v>
      </c>
      <c r="E96" s="58">
        <v>8276</v>
      </c>
      <c r="F96" s="58">
        <v>10347.95607</v>
      </c>
      <c r="G96" s="52">
        <f t="shared" si="3"/>
        <v>125.03571858385693</v>
      </c>
      <c r="H96" s="52">
        <f t="shared" si="4"/>
        <v>2071.95607</v>
      </c>
    </row>
    <row r="97" spans="1:26" s="29" customFormat="1" ht="18.75">
      <c r="A97" s="21"/>
      <c r="B97" s="21">
        <v>40000000</v>
      </c>
      <c r="C97" s="43" t="s">
        <v>43</v>
      </c>
      <c r="D97" s="55">
        <f>D98</f>
        <v>0</v>
      </c>
      <c r="E97" s="55">
        <f>E98</f>
        <v>490</v>
      </c>
      <c r="F97" s="55">
        <f>F98</f>
        <v>379.246</v>
      </c>
      <c r="G97" s="55">
        <f t="shared" si="3"/>
        <v>77.39714285714285</v>
      </c>
      <c r="H97" s="55">
        <f t="shared" si="4"/>
        <v>-110.75400000000002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s="24" customFormat="1" ht="36.75" customHeight="1">
      <c r="A98" s="22"/>
      <c r="B98" s="22">
        <v>41050000</v>
      </c>
      <c r="C98" s="44" t="s">
        <v>78</v>
      </c>
      <c r="D98" s="53">
        <f>SUM(D99:D100)</f>
        <v>0</v>
      </c>
      <c r="E98" s="53">
        <f>SUM(E99:E100)</f>
        <v>490</v>
      </c>
      <c r="F98" s="53">
        <f>SUM(F99:F100)</f>
        <v>379.246</v>
      </c>
      <c r="G98" s="53">
        <f t="shared" si="3"/>
        <v>77.39714285714285</v>
      </c>
      <c r="H98" s="53">
        <f t="shared" si="4"/>
        <v>-110.75400000000002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8" ht="52.5">
      <c r="A99" s="25"/>
      <c r="B99" s="25">
        <v>41053600</v>
      </c>
      <c r="C99" s="45" t="s">
        <v>85</v>
      </c>
      <c r="D99" s="58">
        <v>0</v>
      </c>
      <c r="E99" s="58">
        <v>460</v>
      </c>
      <c r="F99" s="58">
        <v>349.246</v>
      </c>
      <c r="G99" s="52">
        <f>IF(E99=0,0,F99/E99*100)</f>
        <v>75.92304347826087</v>
      </c>
      <c r="H99" s="52">
        <f>F99-E99</f>
        <v>-110.75400000000002</v>
      </c>
    </row>
    <row r="100" spans="1:8" ht="35.25">
      <c r="A100" s="25"/>
      <c r="B100" s="25">
        <v>41053900</v>
      </c>
      <c r="C100" s="45" t="s">
        <v>72</v>
      </c>
      <c r="D100" s="58">
        <v>0</v>
      </c>
      <c r="E100" s="58">
        <v>30</v>
      </c>
      <c r="F100" s="58">
        <v>30</v>
      </c>
      <c r="G100" s="52">
        <f>IF(E100=0,0,F100/E100*100)</f>
        <v>100</v>
      </c>
      <c r="H100" s="52">
        <f>F100-E100</f>
        <v>0</v>
      </c>
    </row>
    <row r="101" spans="2:26" s="24" customFormat="1" ht="107.25" customHeight="1">
      <c r="B101" s="22">
        <v>50110000</v>
      </c>
      <c r="C101" s="44" t="s">
        <v>58</v>
      </c>
      <c r="D101" s="58">
        <v>50</v>
      </c>
      <c r="E101" s="58">
        <v>50</v>
      </c>
      <c r="F101" s="58">
        <v>39.485</v>
      </c>
      <c r="G101" s="53">
        <f t="shared" si="3"/>
        <v>78.97</v>
      </c>
      <c r="H101" s="55">
        <f t="shared" si="4"/>
        <v>-10.515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s="33" customFormat="1" ht="36.75" customHeight="1">
      <c r="A102" s="81" t="s">
        <v>74</v>
      </c>
      <c r="B102" s="81"/>
      <c r="C102" s="81"/>
      <c r="D102" s="57">
        <f>D81+D87+D90+D101</f>
        <v>34232.7</v>
      </c>
      <c r="E102" s="57">
        <f>E81+E87+E90+E101</f>
        <v>36541.408</v>
      </c>
      <c r="F102" s="57">
        <f>F81+F87+F90+F101</f>
        <v>46968.3393</v>
      </c>
      <c r="G102" s="57">
        <f>IF(E102=0,0,F102/E102*100)</f>
        <v>128.53456358331894</v>
      </c>
      <c r="H102" s="57">
        <f>F102-E102</f>
        <v>10426.931299999997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s="33" customFormat="1" ht="18.75">
      <c r="A103" s="78" t="s">
        <v>61</v>
      </c>
      <c r="B103" s="78"/>
      <c r="C103" s="78"/>
      <c r="D103" s="57">
        <f>D102+D97</f>
        <v>34232.7</v>
      </c>
      <c r="E103" s="57">
        <f>E102+E97</f>
        <v>37031.408</v>
      </c>
      <c r="F103" s="57">
        <f>F102+F97</f>
        <v>47347.5853</v>
      </c>
      <c r="G103" s="57">
        <f>IF(E103=0,0,F103/E103*100)</f>
        <v>127.85791266699877</v>
      </c>
      <c r="H103" s="57">
        <f>F103-E103</f>
        <v>10316.177299999996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8" s="23" customFormat="1" ht="18.75">
      <c r="A104" s="72"/>
      <c r="B104" s="73"/>
      <c r="C104" s="74"/>
      <c r="D104" s="27"/>
      <c r="E104" s="27"/>
      <c r="F104" s="27"/>
      <c r="G104" s="27"/>
      <c r="H104" s="27"/>
    </row>
    <row r="105" spans="1:26" s="35" customFormat="1" ht="18.75">
      <c r="A105" s="75" t="s">
        <v>62</v>
      </c>
      <c r="B105" s="75"/>
      <c r="C105" s="75"/>
      <c r="D105" s="34">
        <f>SUM(D79+D103)</f>
        <v>629864.8659999999</v>
      </c>
      <c r="E105" s="34">
        <f>SUM(E79+E103)</f>
        <v>624889.332</v>
      </c>
      <c r="F105" s="34">
        <f>SUM(F79+F103)</f>
        <v>633114.41425</v>
      </c>
      <c r="G105" s="34">
        <f>IF(E105=0,0,F105/E105*100)</f>
        <v>101.31624622613977</v>
      </c>
      <c r="H105" s="34">
        <f>F105-E105</f>
        <v>8225.082249999978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7" spans="2:8" ht="44.25" customHeight="1">
      <c r="B107" s="60" t="s">
        <v>86</v>
      </c>
      <c r="C107" s="61"/>
      <c r="D107" s="36"/>
      <c r="E107" s="37"/>
      <c r="F107" s="36"/>
      <c r="G107" s="69" t="s">
        <v>105</v>
      </c>
      <c r="H107" s="70"/>
    </row>
  </sheetData>
  <sheetProtection/>
  <mergeCells count="18">
    <mergeCell ref="G2:H2"/>
    <mergeCell ref="A104:C104"/>
    <mergeCell ref="A105:C105"/>
    <mergeCell ref="H6:H7"/>
    <mergeCell ref="G6:G7"/>
    <mergeCell ref="A79:C79"/>
    <mergeCell ref="D80:H80"/>
    <mergeCell ref="A102:C102"/>
    <mergeCell ref="A103:C103"/>
    <mergeCell ref="B107:C107"/>
    <mergeCell ref="C3:G3"/>
    <mergeCell ref="C4:G4"/>
    <mergeCell ref="B6:B7"/>
    <mergeCell ref="C6:C7"/>
    <mergeCell ref="D6:D7"/>
    <mergeCell ref="E6:E7"/>
    <mergeCell ref="F6:F7"/>
    <mergeCell ref="G107:H107"/>
  </mergeCells>
  <printOptions/>
  <pageMargins left="0.5511811023622047" right="0.1968503937007874" top="0.35433070866141736" bottom="0.2362204724409449" header="0" footer="0"/>
  <pageSetup fitToHeight="4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new4</dc:creator>
  <cp:keywords/>
  <dc:description/>
  <cp:lastModifiedBy>admin</cp:lastModifiedBy>
  <cp:lastPrinted>2021-01-12T15:10:41Z</cp:lastPrinted>
  <dcterms:created xsi:type="dcterms:W3CDTF">2015-04-06T12:16:15Z</dcterms:created>
  <dcterms:modified xsi:type="dcterms:W3CDTF">2021-02-09T07:37:01Z</dcterms:modified>
  <cp:category/>
  <cp:version/>
  <cp:contentType/>
  <cp:contentStatus/>
</cp:coreProperties>
</file>